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zal nr 3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<sst xmlns="http://schemas.openxmlformats.org/spreadsheetml/2006/main" count="84" uniqueCount="51">
  <si>
    <t>I</t>
  </si>
  <si>
    <t>Nazwa programu:</t>
  </si>
  <si>
    <t>Infrastruktura drogowa</t>
  </si>
  <si>
    <t>Cel programu:</t>
  </si>
  <si>
    <t xml:space="preserve">poprawa jakości dróg, dostępności komunikacji, zwiększenie bezpieczeństwa ruchu </t>
  </si>
  <si>
    <t>L.p.</t>
  </si>
  <si>
    <t>Zadania</t>
  </si>
  <si>
    <t>Jednostka  nadzorująca -realizująca program</t>
  </si>
  <si>
    <t>Okres realizacji programu</t>
  </si>
  <si>
    <t>Łączne nakłady finansowe</t>
  </si>
  <si>
    <t>Zarząd Powiatu Powiatowy Zarząd Dróg w Gostyniu</t>
  </si>
  <si>
    <t>600-60014 - 6050</t>
  </si>
  <si>
    <t>Przebudowa drogi Gostyń Stankowo dr. 3909 P</t>
  </si>
  <si>
    <t>Przebudowa drogi  dr.4941 P Krobia – Łęka Mała</t>
  </si>
  <si>
    <t>600-60014 -6050</t>
  </si>
  <si>
    <t>II</t>
  </si>
  <si>
    <t>Oświata i kultura fizyczna</t>
  </si>
  <si>
    <t>zwiększenie możliwości edukacyjnych dzieci i młodzieży, poprawa stanu infrastruktury służącej realizacji zadań z  zakresu oświaty i kultury fizycznej</t>
  </si>
  <si>
    <t>Współudział w finansowaniu budowy krytego basenu</t>
  </si>
  <si>
    <t>Zarząd Powiatu Gostyńskiego</t>
  </si>
  <si>
    <t>III</t>
  </si>
  <si>
    <t>Pomoc społeczna i ochrona zdrowia</t>
  </si>
  <si>
    <t>poprawa warunków w instytucjach pomocy społecznej</t>
  </si>
  <si>
    <t>2006-2008</t>
  </si>
  <si>
    <t>851-85111 - 6050</t>
  </si>
  <si>
    <t>Razem</t>
  </si>
  <si>
    <t>801-80120 - 6050</t>
  </si>
  <si>
    <t>2006-2010</t>
  </si>
  <si>
    <t>2007-2010</t>
  </si>
  <si>
    <t>Wydatki niewygasające</t>
  </si>
  <si>
    <t>Razem wykonanie (kol.8+9)</t>
  </si>
  <si>
    <t>Różnica do planu</t>
  </si>
  <si>
    <t>% wykonania do planu</t>
  </si>
  <si>
    <t>Limity wydatków na  Wieloletni Program Inwestycyjny Powiatu Gostyńskiego na lata 2008-2010 - wykonanie 2008 rok</t>
  </si>
  <si>
    <t>Plan na 31.12.2008 r.</t>
  </si>
  <si>
    <t>Wykonanie na 31.12.2008 r.</t>
  </si>
  <si>
    <t>Przebudowa drogi Poraj - Czachorowo dr 4930 P</t>
  </si>
  <si>
    <t>Przebudowa drogi 4928P Drzewce - Rokosowo</t>
  </si>
  <si>
    <t>Budowa chodnika dr. 4927 P wieś Bruczków</t>
  </si>
  <si>
    <t>Budowa chodnika dr. 4947 P wieś Daleszyn</t>
  </si>
  <si>
    <t>Budowa chodnika dr 4929 P wieś Wygoda</t>
  </si>
  <si>
    <t>Budowa drogi 4093 P Grabonóg-Piaski</t>
  </si>
  <si>
    <t>Przebudowa drogi dr 4907 Pępowo-Dłoń  P i budowa chodnika wieś Wilkonice</t>
  </si>
  <si>
    <t>Budowa chodnika dr. 4922 P Krajewice i Ziółkowo wieś</t>
  </si>
  <si>
    <t>2008-2009</t>
  </si>
  <si>
    <t>2008-2010</t>
  </si>
  <si>
    <t>Budowa hali sportowej w ZSO w Gostyniu</t>
  </si>
  <si>
    <t>Rozbudowa budynku Zespołu Szkół Ogólnokształcących i Zawodowych w Krobi</t>
  </si>
  <si>
    <t>801-80130 - 6300</t>
  </si>
  <si>
    <t>926-92695-6300</t>
  </si>
  <si>
    <t>Przebudowa (modernizacja) SP ZOZ w Gostyniu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</si>
</sst>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  <numFmt numFmtId="169" formatCode="_-* #,##0\ _z_ł_-;\-* #,##0\ _z_ł_-;_-* &quot;-&quot;??\ _z_ł_-;_-@_-"/>
    <numFmt numFmtId="170" formatCode="_-* #,##0.0\ _z_ł_-;\-* #,##0.0\ _z_ł_-;_-* &quot;-&quot;??\ _z_ł_-;_-@_-"/>
    <numFmt numFmtId="171" formatCode="#,##0_ ;[Red]\-#,##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0.00_ ;[Red]\-0.00\ "/>
    <numFmt numFmtId="177" formatCode="#,##0.0\ _z_ł;[Red]\-#,##0.0\ _z_ł"/>
    <numFmt numFmtId="178" formatCode="#,##0.00\ _z_ł"/>
    <numFmt numFmtId="179" formatCode="0.0_ ;[Red]\-0.0\ "/>
    <numFmt numFmtId="180" formatCode="0_ ;[Red]\-0\ "/>
    <numFmt numFmtId="181" formatCode="_-* #,##0.00000\ _z_ł_-;\-* #,##0.00000\ _z_ł_-;_-* &quot;-&quot;??\ _z_ł_-;_-@_-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&quot;$&quot;#,##0\ \);\(&quot;$&quot;#,##0\)"/>
    <numFmt numFmtId="188" formatCode="&quot;$&quot;#,##0\ \);[Red]\(&quot;$&quot;#,##0\)"/>
    <numFmt numFmtId="189" formatCode="&quot;$&quot;#,##0.00\ \);\(&quot;$&quot;#,##0.00\)"/>
    <numFmt numFmtId="190" formatCode="&quot;$&quot;#,##0.00\ \);[Red]\(&quot;$&quot;#,##0.00\)"/>
    <numFmt numFmtId="191" formatCode="\(&quot;$&quot;* #,##0\ \);\ \(&quot;$&quot;* \(#,##0\);\ \(&quot;$&quot;* &quot;-&quot;\ \);\ \(@\ \)"/>
    <numFmt numFmtId="192" formatCode="\(* #,##0\ \);\ \(* \(#,##0\);\ \(* &quot;-&quot;\ \);\ \(@\ \)"/>
    <numFmt numFmtId="193" formatCode="\(&quot;$&quot;* #,##0.00\ \);\ \(&quot;$&quot;* \(#,##0.00\);\ \(&quot;$&quot;* &quot;-&quot;??\ \);\ \(@\ \)"/>
    <numFmt numFmtId="194" formatCode="\(* #,##0.00\ \);\ \(* \(#,##0.00\);\ \(* &quot;-&quot;??\ \);\ \(@\ \)"/>
    <numFmt numFmtId="195" formatCode="???"/>
    <numFmt numFmtId="196" formatCode="?,???,??0.00"/>
    <numFmt numFmtId="197" formatCode="??,??0.00"/>
    <numFmt numFmtId="198" formatCode="?????"/>
    <numFmt numFmtId="199" formatCode="???,??0.00"/>
    <numFmt numFmtId="200" formatCode="??,???,??0.00"/>
    <numFmt numFmtId="201" formatCode="?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3" fontId="7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 wrapText="1"/>
    </xf>
    <xf numFmtId="3" fontId="7" fillId="0" borderId="13" xfId="0" applyNumberFormat="1" applyFont="1" applyFill="1" applyBorder="1" applyAlignment="1">
      <alignment horizontal="right"/>
    </xf>
    <xf numFmtId="0" fontId="7" fillId="0" borderId="14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3" fontId="7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0" fontId="6" fillId="0" borderId="17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2" fontId="5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2" fontId="5" fillId="0" borderId="13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horizontal="center" vertical="top" wrapText="1"/>
    </xf>
    <xf numFmtId="4" fontId="0" fillId="0" borderId="13" xfId="0" applyNumberFormat="1" applyBorder="1" applyAlignment="1">
      <alignment/>
    </xf>
    <xf numFmtId="3" fontId="6" fillId="0" borderId="11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9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0" fillId="0" borderId="0" xfId="0" applyAlignment="1">
      <alignment vertical="center" textRotation="180"/>
    </xf>
    <xf numFmtId="0" fontId="0" fillId="0" borderId="0" xfId="0" applyAlignment="1">
      <alignment horizontal="center" vertical="center" textRotation="180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26">
      <selection activeCell="L22" sqref="A22:L43"/>
    </sheetView>
  </sheetViews>
  <sheetFormatPr defaultColWidth="9.00390625" defaultRowHeight="12.75"/>
  <cols>
    <col min="1" max="1" width="3.125" style="0" customWidth="1"/>
    <col min="2" max="2" width="21.875" style="0" customWidth="1"/>
    <col min="3" max="3" width="14.125" style="0" customWidth="1"/>
    <col min="4" max="4" width="10.25390625" style="0" customWidth="1"/>
    <col min="5" max="5" width="13.00390625" style="0" customWidth="1"/>
    <col min="6" max="6" width="11.375" style="0" customWidth="1"/>
    <col min="7" max="7" width="13.25390625" style="57" customWidth="1"/>
    <col min="8" max="8" width="13.125" style="0" customWidth="1"/>
    <col min="9" max="10" width="12.25390625" style="57" customWidth="1"/>
    <col min="11" max="11" width="10.125" style="0" customWidth="1"/>
    <col min="12" max="12" width="6.875" style="0" customWidth="1"/>
  </cols>
  <sheetData>
    <row r="1" ht="12.75" customHeight="1">
      <c r="L1" s="104">
        <v>32</v>
      </c>
    </row>
    <row r="2" ht="12.75">
      <c r="L2" s="104"/>
    </row>
    <row r="3" spans="2:12" ht="30" customHeight="1">
      <c r="B3" s="105" t="s">
        <v>33</v>
      </c>
      <c r="C3" s="105"/>
      <c r="D3" s="105"/>
      <c r="E3" s="105"/>
      <c r="F3" s="105"/>
      <c r="G3" s="105"/>
      <c r="H3" s="105"/>
      <c r="I3" s="105"/>
      <c r="J3" s="105"/>
      <c r="K3" s="105"/>
      <c r="L3" s="104"/>
    </row>
    <row r="4" spans="1:12" ht="15.75">
      <c r="A4" s="2" t="s">
        <v>0</v>
      </c>
      <c r="L4" s="104"/>
    </row>
    <row r="5" spans="1:12" ht="12.75">
      <c r="A5" t="s">
        <v>1</v>
      </c>
      <c r="B5" s="3"/>
      <c r="C5" s="3" t="s">
        <v>2</v>
      </c>
      <c r="D5" s="3"/>
      <c r="E5" s="3"/>
      <c r="F5" s="3"/>
      <c r="G5" s="58"/>
      <c r="L5" s="104"/>
    </row>
    <row r="6" spans="1:12" ht="27" customHeight="1">
      <c r="A6" t="s">
        <v>3</v>
      </c>
      <c r="B6" s="4"/>
      <c r="C6" s="108" t="s">
        <v>4</v>
      </c>
      <c r="D6" s="108"/>
      <c r="E6" s="108"/>
      <c r="F6" s="108"/>
      <c r="G6" s="108"/>
      <c r="L6" s="104"/>
    </row>
    <row r="7" spans="1:12" ht="12.75">
      <c r="A7" s="1"/>
      <c r="B7" s="5"/>
      <c r="C7" s="5"/>
      <c r="D7" s="5"/>
      <c r="E7" s="6"/>
      <c r="F7" s="6"/>
      <c r="G7" s="59"/>
      <c r="L7" s="104"/>
    </row>
    <row r="8" spans="1:12" ht="45">
      <c r="A8" s="7" t="s">
        <v>5</v>
      </c>
      <c r="B8" s="8" t="s">
        <v>6</v>
      </c>
      <c r="C8" s="9" t="s">
        <v>7</v>
      </c>
      <c r="D8" s="10" t="s">
        <v>8</v>
      </c>
      <c r="E8" s="10" t="s">
        <v>9</v>
      </c>
      <c r="F8" s="10" t="s">
        <v>34</v>
      </c>
      <c r="G8" s="60" t="s">
        <v>35</v>
      </c>
      <c r="H8" s="10" t="s">
        <v>29</v>
      </c>
      <c r="I8" s="75" t="s">
        <v>30</v>
      </c>
      <c r="J8" s="75" t="s">
        <v>31</v>
      </c>
      <c r="K8" s="54" t="s">
        <v>32</v>
      </c>
      <c r="L8" s="104"/>
    </row>
    <row r="9" spans="1:12" ht="12.75">
      <c r="A9" s="7">
        <v>1</v>
      </c>
      <c r="B9" s="8">
        <v>2</v>
      </c>
      <c r="C9" s="9">
        <v>3</v>
      </c>
      <c r="D9" s="10">
        <v>4</v>
      </c>
      <c r="E9" s="10">
        <v>5</v>
      </c>
      <c r="F9" s="10">
        <v>6</v>
      </c>
      <c r="G9" s="77">
        <v>7</v>
      </c>
      <c r="H9" s="10">
        <v>8</v>
      </c>
      <c r="I9" s="77">
        <v>9</v>
      </c>
      <c r="J9" s="77">
        <v>10</v>
      </c>
      <c r="K9" s="10">
        <v>11</v>
      </c>
      <c r="L9" s="104"/>
    </row>
    <row r="10" spans="1:12" ht="36" customHeight="1">
      <c r="A10" s="11">
        <v>1</v>
      </c>
      <c r="B10" s="12" t="s">
        <v>12</v>
      </c>
      <c r="C10" s="13" t="s">
        <v>10</v>
      </c>
      <c r="D10" s="18" t="s">
        <v>27</v>
      </c>
      <c r="E10" s="14">
        <f>2836136+30000-6098-17596</f>
        <v>2842442</v>
      </c>
      <c r="F10" s="14">
        <f>150000+30000-6098-17596</f>
        <v>156306</v>
      </c>
      <c r="G10" s="61">
        <v>156305.29</v>
      </c>
      <c r="H10" s="14"/>
      <c r="I10" s="67">
        <f>SUM(G10,H10)</f>
        <v>156305.29</v>
      </c>
      <c r="J10" s="67">
        <f>F10-G10</f>
        <v>0.7099999999918509</v>
      </c>
      <c r="K10" s="56">
        <f>I10/F10*100</f>
        <v>99.99954576279862</v>
      </c>
      <c r="L10" s="104"/>
    </row>
    <row r="11" spans="1:12" ht="12.75">
      <c r="A11" s="15"/>
      <c r="B11" s="83" t="s">
        <v>11</v>
      </c>
      <c r="C11" s="16"/>
      <c r="D11" s="16"/>
      <c r="E11" s="17"/>
      <c r="F11" s="17"/>
      <c r="G11" s="62"/>
      <c r="H11" s="17"/>
      <c r="I11" s="66"/>
      <c r="J11" s="66"/>
      <c r="K11" s="74"/>
      <c r="L11" s="104"/>
    </row>
    <row r="12" spans="1:12" ht="34.5" customHeight="1">
      <c r="A12" s="11">
        <v>2</v>
      </c>
      <c r="B12" s="12" t="s">
        <v>13</v>
      </c>
      <c r="C12" s="13" t="s">
        <v>10</v>
      </c>
      <c r="D12" s="13" t="s">
        <v>28</v>
      </c>
      <c r="E12" s="19">
        <f>1341532+215</f>
        <v>1341747</v>
      </c>
      <c r="F12" s="19">
        <f>150000+215</f>
        <v>150215</v>
      </c>
      <c r="G12" s="63">
        <v>150214.5</v>
      </c>
      <c r="H12" s="19"/>
      <c r="I12" s="67">
        <f>SUM(G12,H12)</f>
        <v>150214.5</v>
      </c>
      <c r="J12" s="67">
        <f>F12-G12</f>
        <v>0.5</v>
      </c>
      <c r="K12" s="56">
        <f>I12/F12*100</f>
        <v>99.9996671437606</v>
      </c>
      <c r="L12" s="104"/>
    </row>
    <row r="13" spans="1:12" ht="12.75">
      <c r="A13" s="15"/>
      <c r="B13" s="83" t="s">
        <v>11</v>
      </c>
      <c r="C13" s="16"/>
      <c r="D13" s="20"/>
      <c r="E13" s="21"/>
      <c r="F13" s="21"/>
      <c r="G13" s="64"/>
      <c r="H13" s="21"/>
      <c r="I13" s="66"/>
      <c r="J13" s="66"/>
      <c r="K13" s="74"/>
      <c r="L13" s="104"/>
    </row>
    <row r="14" spans="1:12" ht="37.5" customHeight="1">
      <c r="A14" s="11">
        <v>3</v>
      </c>
      <c r="B14" s="12" t="s">
        <v>36</v>
      </c>
      <c r="C14" s="13" t="s">
        <v>10</v>
      </c>
      <c r="D14" s="18" t="s">
        <v>28</v>
      </c>
      <c r="E14" s="19">
        <f>3756479-20000-175000-971029-82248</f>
        <v>2508202</v>
      </c>
      <c r="F14" s="19">
        <f>1015250+400000-20000-175000-82248</f>
        <v>1138002</v>
      </c>
      <c r="G14" s="63">
        <v>825879.85</v>
      </c>
      <c r="H14" s="19"/>
      <c r="I14" s="67">
        <f>SUM(G14,H14)</f>
        <v>825879.85</v>
      </c>
      <c r="J14" s="67">
        <f>F14-I14</f>
        <v>312122.15</v>
      </c>
      <c r="K14" s="56">
        <f>I14/F14*100</f>
        <v>72.57279424816477</v>
      </c>
      <c r="L14" s="104"/>
    </row>
    <row r="15" spans="1:12" ht="12.75">
      <c r="A15" s="15"/>
      <c r="B15" s="84" t="s">
        <v>14</v>
      </c>
      <c r="C15" s="22"/>
      <c r="D15" s="22"/>
      <c r="E15" s="23"/>
      <c r="F15" s="23"/>
      <c r="G15" s="65"/>
      <c r="H15" s="23"/>
      <c r="I15" s="66"/>
      <c r="J15" s="66"/>
      <c r="K15" s="74"/>
      <c r="L15" s="104"/>
    </row>
    <row r="16" spans="1:12" ht="34.5" customHeight="1">
      <c r="A16" s="11">
        <v>4</v>
      </c>
      <c r="B16" s="24" t="s">
        <v>37</v>
      </c>
      <c r="C16" s="13" t="s">
        <v>10</v>
      </c>
      <c r="D16" s="18" t="s">
        <v>44</v>
      </c>
      <c r="E16" s="19">
        <f>400000-35254-15</f>
        <v>364731</v>
      </c>
      <c r="F16" s="19">
        <f>200000-35254-15</f>
        <v>164731</v>
      </c>
      <c r="G16" s="63">
        <v>164730.94</v>
      </c>
      <c r="H16" s="19"/>
      <c r="I16" s="67">
        <f>SUM(G16,H16)</f>
        <v>164730.94</v>
      </c>
      <c r="J16" s="67">
        <f>F16-G16</f>
        <v>0.059999999997671694</v>
      </c>
      <c r="K16" s="56">
        <f>I16/F16*100</f>
        <v>99.99996357698309</v>
      </c>
      <c r="L16" s="104"/>
    </row>
    <row r="17" spans="1:12" ht="12.75">
      <c r="A17" s="25"/>
      <c r="B17" s="85" t="s">
        <v>11</v>
      </c>
      <c r="C17" s="25"/>
      <c r="D17" s="25"/>
      <c r="E17" s="26"/>
      <c r="F17" s="26"/>
      <c r="G17" s="66"/>
      <c r="H17" s="26"/>
      <c r="I17" s="66"/>
      <c r="J17" s="66"/>
      <c r="K17" s="74"/>
      <c r="L17" s="104"/>
    </row>
    <row r="18" spans="1:12" ht="33.75" customHeight="1">
      <c r="A18" s="11">
        <v>5</v>
      </c>
      <c r="B18" s="12" t="s">
        <v>38</v>
      </c>
      <c r="C18" s="27" t="s">
        <v>10</v>
      </c>
      <c r="D18" s="7" t="s">
        <v>45</v>
      </c>
      <c r="E18" s="28">
        <f>600000+4613</f>
        <v>604613</v>
      </c>
      <c r="F18" s="29">
        <f>200000+4613</f>
        <v>204613</v>
      </c>
      <c r="G18" s="67">
        <v>204612.98</v>
      </c>
      <c r="H18" s="28"/>
      <c r="I18" s="67">
        <f>SUM(G18,H18)</f>
        <v>204612.98</v>
      </c>
      <c r="J18" s="67">
        <f>F18-G18</f>
        <v>0.01999999998952262</v>
      </c>
      <c r="K18" s="56">
        <f>I18/F18*100</f>
        <v>99.99999022544999</v>
      </c>
      <c r="L18" s="104"/>
    </row>
    <row r="19" spans="1:12" ht="12.75">
      <c r="A19" s="30"/>
      <c r="B19" s="86" t="s">
        <v>11</v>
      </c>
      <c r="C19" s="31"/>
      <c r="D19" s="25"/>
      <c r="E19" s="26"/>
      <c r="F19" s="26"/>
      <c r="G19" s="66"/>
      <c r="H19" s="26"/>
      <c r="I19" s="66"/>
      <c r="J19" s="66"/>
      <c r="K19" s="74"/>
      <c r="L19" s="104"/>
    </row>
    <row r="20" spans="1:12" ht="33" customHeight="1">
      <c r="A20" s="15">
        <v>6</v>
      </c>
      <c r="B20" s="87" t="s">
        <v>39</v>
      </c>
      <c r="C20" s="32" t="s">
        <v>10</v>
      </c>
      <c r="D20" s="33" t="s">
        <v>27</v>
      </c>
      <c r="E20" s="34">
        <f>400000+70000+5238+1</f>
        <v>475239</v>
      </c>
      <c r="F20" s="34">
        <f>70000+70000+5238+1</f>
        <v>145239</v>
      </c>
      <c r="G20" s="68">
        <v>145238.06</v>
      </c>
      <c r="H20" s="34"/>
      <c r="I20" s="67">
        <f>SUM(G20,H20)</f>
        <v>145238.06</v>
      </c>
      <c r="J20" s="67">
        <f>F20-G20</f>
        <v>0.9400000000023283</v>
      </c>
      <c r="K20" s="56">
        <f>I20/F20*100</f>
        <v>99.99935279091704</v>
      </c>
      <c r="L20" s="104"/>
    </row>
    <row r="21" spans="1:12" ht="12.75">
      <c r="A21" s="25"/>
      <c r="B21" s="86" t="s">
        <v>11</v>
      </c>
      <c r="C21" s="25"/>
      <c r="D21" s="25"/>
      <c r="E21" s="26"/>
      <c r="F21" s="26"/>
      <c r="G21" s="66"/>
      <c r="H21" s="26"/>
      <c r="I21" s="66"/>
      <c r="J21" s="66"/>
      <c r="K21" s="74"/>
      <c r="L21" s="104"/>
    </row>
    <row r="22" spans="1:12" ht="33.75" customHeight="1">
      <c r="A22" s="15">
        <v>7</v>
      </c>
      <c r="B22" s="12" t="s">
        <v>40</v>
      </c>
      <c r="C22" s="27" t="s">
        <v>10</v>
      </c>
      <c r="D22" s="33" t="s">
        <v>44</v>
      </c>
      <c r="E22" s="34">
        <f>80000+113-683</f>
        <v>79430</v>
      </c>
      <c r="F22" s="34">
        <f>60000+113-683</f>
        <v>59430</v>
      </c>
      <c r="G22" s="67">
        <v>59429.31</v>
      </c>
      <c r="H22" s="28"/>
      <c r="I22" s="67">
        <f>SUM(G22,H22)</f>
        <v>59429.31</v>
      </c>
      <c r="J22" s="67">
        <f>F22-G22</f>
        <v>0.6900000000023283</v>
      </c>
      <c r="K22" s="56">
        <f>I22/F22*100</f>
        <v>99.99883897021707</v>
      </c>
      <c r="L22" s="104">
        <v>33</v>
      </c>
    </row>
    <row r="23" spans="1:12" ht="12.75">
      <c r="A23" s="25"/>
      <c r="B23" s="35" t="s">
        <v>11</v>
      </c>
      <c r="C23" s="25"/>
      <c r="D23" s="25"/>
      <c r="E23" s="26"/>
      <c r="F23" s="26"/>
      <c r="G23" s="66"/>
      <c r="H23" s="26"/>
      <c r="I23" s="66"/>
      <c r="J23" s="66"/>
      <c r="K23" s="74"/>
      <c r="L23" s="104"/>
    </row>
    <row r="24" spans="1:12" ht="46.5" customHeight="1">
      <c r="A24" s="15">
        <v>9</v>
      </c>
      <c r="B24" s="12" t="s">
        <v>41</v>
      </c>
      <c r="C24" s="27" t="s">
        <v>10</v>
      </c>
      <c r="D24" s="33" t="s">
        <v>45</v>
      </c>
      <c r="E24" s="34">
        <f>1000000-5070</f>
        <v>994930</v>
      </c>
      <c r="F24" s="34">
        <f>60000-5070</f>
        <v>54930</v>
      </c>
      <c r="G24" s="67">
        <v>54929.98</v>
      </c>
      <c r="H24" s="28"/>
      <c r="I24" s="67">
        <f>SUM(G24,H24)</f>
        <v>54929.98</v>
      </c>
      <c r="J24" s="67">
        <f>F24-G24</f>
        <v>0.01999999999679858</v>
      </c>
      <c r="K24" s="56">
        <f>I24/F24*100</f>
        <v>99.99996359002368</v>
      </c>
      <c r="L24" s="104"/>
    </row>
    <row r="25" spans="1:12" ht="12.75">
      <c r="A25" s="25"/>
      <c r="B25" s="35" t="s">
        <v>11</v>
      </c>
      <c r="C25" s="25"/>
      <c r="D25" s="25"/>
      <c r="E25" s="26"/>
      <c r="F25" s="26"/>
      <c r="G25" s="66"/>
      <c r="H25" s="26"/>
      <c r="I25" s="66"/>
      <c r="J25" s="66"/>
      <c r="K25" s="74"/>
      <c r="L25" s="104"/>
    </row>
    <row r="26" spans="1:12" ht="35.25" customHeight="1">
      <c r="A26" s="11">
        <v>10</v>
      </c>
      <c r="B26" s="88" t="s">
        <v>42</v>
      </c>
      <c r="C26" s="27" t="s">
        <v>10</v>
      </c>
      <c r="D26" s="7" t="s">
        <v>28</v>
      </c>
      <c r="E26" s="28">
        <f>3478657+50000+7170+17474</f>
        <v>3553301</v>
      </c>
      <c r="F26" s="28">
        <f>130000+50000+7170+17474</f>
        <v>204644</v>
      </c>
      <c r="G26" s="67">
        <v>204643.89</v>
      </c>
      <c r="H26" s="28"/>
      <c r="I26" s="67">
        <f>SUM(G26,H26)</f>
        <v>204643.89</v>
      </c>
      <c r="J26" s="67">
        <f>F26-G26</f>
        <v>0.10999999998603016</v>
      </c>
      <c r="K26" s="56">
        <f>I26/F26*100</f>
        <v>99.99994624811869</v>
      </c>
      <c r="L26" s="104"/>
    </row>
    <row r="27" spans="1:12" ht="12.75">
      <c r="A27" s="25"/>
      <c r="B27" s="79" t="s">
        <v>11</v>
      </c>
      <c r="C27" s="25"/>
      <c r="D27" s="25"/>
      <c r="E27" s="26"/>
      <c r="F27" s="26"/>
      <c r="G27" s="66"/>
      <c r="H27" s="26"/>
      <c r="I27" s="66"/>
      <c r="J27" s="66"/>
      <c r="K27" s="74"/>
      <c r="L27" s="104"/>
    </row>
    <row r="28" spans="1:12" ht="36" customHeight="1">
      <c r="A28" s="11">
        <v>11</v>
      </c>
      <c r="B28" s="88" t="s">
        <v>43</v>
      </c>
      <c r="C28" s="27" t="s">
        <v>10</v>
      </c>
      <c r="D28" s="7" t="s">
        <v>45</v>
      </c>
      <c r="E28" s="28">
        <f>325000+35000-3427</f>
        <v>356573</v>
      </c>
      <c r="F28" s="28">
        <f>85000+35000-3427</f>
        <v>116573</v>
      </c>
      <c r="G28" s="67">
        <v>116572.59</v>
      </c>
      <c r="H28" s="28"/>
      <c r="I28" s="67">
        <f>SUM(G28,H28)</f>
        <v>116572.59</v>
      </c>
      <c r="J28" s="67">
        <f>F28-G28</f>
        <v>0.41000000000349246</v>
      </c>
      <c r="K28" s="56">
        <f>I28/F28*100</f>
        <v>99.99964828905492</v>
      </c>
      <c r="L28" s="104"/>
    </row>
    <row r="29" spans="1:12" ht="15" customHeight="1">
      <c r="A29" s="25"/>
      <c r="B29" s="79" t="s">
        <v>11</v>
      </c>
      <c r="C29" s="89"/>
      <c r="D29" s="25"/>
      <c r="E29" s="26"/>
      <c r="F29" s="26"/>
      <c r="G29" s="90"/>
      <c r="H29" s="91"/>
      <c r="I29" s="92"/>
      <c r="J29" s="92"/>
      <c r="K29" s="93"/>
      <c r="L29" s="104"/>
    </row>
    <row r="30" spans="2:12" ht="15" customHeight="1">
      <c r="B30" s="36"/>
      <c r="C30" s="36"/>
      <c r="D30" s="36"/>
      <c r="E30" s="37"/>
      <c r="F30" s="37"/>
      <c r="G30" s="69"/>
      <c r="L30" s="104"/>
    </row>
    <row r="31" spans="2:12" ht="15" customHeight="1">
      <c r="B31" s="36"/>
      <c r="C31" s="36"/>
      <c r="D31" s="36"/>
      <c r="E31" s="37"/>
      <c r="F31" s="94">
        <f>SUM(F10:F29)</f>
        <v>2394683</v>
      </c>
      <c r="G31" s="82">
        <f>SUM(G10:G29)</f>
        <v>2082557.3900000004</v>
      </c>
      <c r="H31" s="94">
        <f>SUM(H10:H29)</f>
        <v>0</v>
      </c>
      <c r="I31" s="82">
        <f>SUM(I10:I29)</f>
        <v>2082557.3900000004</v>
      </c>
      <c r="J31" s="82">
        <f>SUM(J10:J29)</f>
        <v>312125.61</v>
      </c>
      <c r="K31" s="102">
        <f>G31/F31*100</f>
        <v>86.96589026606028</v>
      </c>
      <c r="L31" s="104"/>
    </row>
    <row r="32" spans="2:12" ht="15" customHeight="1">
      <c r="B32" s="36"/>
      <c r="C32" s="36"/>
      <c r="D32" s="36"/>
      <c r="E32" s="37"/>
      <c r="F32" s="37"/>
      <c r="G32" s="69"/>
      <c r="L32" s="104"/>
    </row>
    <row r="33" spans="1:12" ht="15.75">
      <c r="A33" s="2" t="s">
        <v>15</v>
      </c>
      <c r="B33" s="36"/>
      <c r="C33" s="36"/>
      <c r="D33" s="36"/>
      <c r="E33" s="38"/>
      <c r="F33" s="38"/>
      <c r="G33" s="69"/>
      <c r="L33" s="104"/>
    </row>
    <row r="34" spans="1:12" ht="15.75">
      <c r="A34" t="s">
        <v>1</v>
      </c>
      <c r="B34" s="36"/>
      <c r="C34" s="80" t="s">
        <v>16</v>
      </c>
      <c r="D34" s="36"/>
      <c r="E34" s="36"/>
      <c r="F34" s="36"/>
      <c r="G34" s="70"/>
      <c r="L34" s="104"/>
    </row>
    <row r="35" spans="1:12" ht="36.75" customHeight="1">
      <c r="A35" s="39" t="s">
        <v>3</v>
      </c>
      <c r="B35" s="40"/>
      <c r="C35" s="107" t="s">
        <v>17</v>
      </c>
      <c r="D35" s="107"/>
      <c r="E35" s="107"/>
      <c r="F35" s="107"/>
      <c r="G35" s="107"/>
      <c r="L35" s="104"/>
    </row>
    <row r="36" spans="1:12" ht="25.5" customHeight="1">
      <c r="A36" s="11">
        <v>1</v>
      </c>
      <c r="B36" s="95" t="s">
        <v>46</v>
      </c>
      <c r="C36" s="96" t="s">
        <v>19</v>
      </c>
      <c r="D36" s="98" t="s">
        <v>45</v>
      </c>
      <c r="E36" s="100">
        <f>8800000-1400000</f>
        <v>7400000</v>
      </c>
      <c r="F36" s="100">
        <v>2000000</v>
      </c>
      <c r="G36" s="63">
        <v>1448865.09</v>
      </c>
      <c r="H36" s="19">
        <v>551135</v>
      </c>
      <c r="I36" s="67">
        <f>SUM(G36,H36)</f>
        <v>2000000.09</v>
      </c>
      <c r="J36" s="67">
        <f>F36-I36</f>
        <v>-0.09000000008381903</v>
      </c>
      <c r="K36" s="56">
        <f>I36/F36*100</f>
        <v>100.00000449999999</v>
      </c>
      <c r="L36" s="104"/>
    </row>
    <row r="37" spans="1:12" ht="12.75">
      <c r="A37" s="30"/>
      <c r="B37" s="78" t="s">
        <v>26</v>
      </c>
      <c r="C37" s="79"/>
      <c r="D37" s="99"/>
      <c r="E37" s="101"/>
      <c r="F37" s="101"/>
      <c r="G37" s="65"/>
      <c r="H37" s="23"/>
      <c r="I37" s="66"/>
      <c r="J37" s="66"/>
      <c r="K37" s="25"/>
      <c r="L37" s="104"/>
    </row>
    <row r="38" spans="1:12" ht="45">
      <c r="A38" s="11">
        <v>2</v>
      </c>
      <c r="B38" s="97" t="s">
        <v>47</v>
      </c>
      <c r="C38" s="96" t="s">
        <v>19</v>
      </c>
      <c r="D38" s="98" t="s">
        <v>44</v>
      </c>
      <c r="E38" s="100">
        <v>300000</v>
      </c>
      <c r="F38" s="100">
        <f>100000+50000</f>
        <v>150000</v>
      </c>
      <c r="G38" s="63">
        <v>150000</v>
      </c>
      <c r="H38" s="19"/>
      <c r="I38" s="67">
        <f>SUM(G38,H38)</f>
        <v>150000</v>
      </c>
      <c r="J38" s="67">
        <f>F38-I38</f>
        <v>0</v>
      </c>
      <c r="K38" s="56">
        <f>I38/F38*100</f>
        <v>100</v>
      </c>
      <c r="L38" s="104"/>
    </row>
    <row r="39" spans="1:12" ht="12.75">
      <c r="A39" s="30"/>
      <c r="B39" s="78" t="s">
        <v>48</v>
      </c>
      <c r="C39" s="79"/>
      <c r="D39" s="99"/>
      <c r="E39" s="101"/>
      <c r="F39" s="101"/>
      <c r="G39" s="65"/>
      <c r="H39" s="23"/>
      <c r="I39" s="76"/>
      <c r="J39" s="76"/>
      <c r="K39" s="55"/>
      <c r="L39" s="104"/>
    </row>
    <row r="40" spans="1:12" ht="22.5">
      <c r="A40" s="15">
        <v>3</v>
      </c>
      <c r="B40" s="97" t="s">
        <v>18</v>
      </c>
      <c r="C40" s="96" t="s">
        <v>19</v>
      </c>
      <c r="D40" s="98" t="s">
        <v>23</v>
      </c>
      <c r="E40" s="100">
        <v>3000000</v>
      </c>
      <c r="F40" s="100">
        <v>1000000</v>
      </c>
      <c r="G40" s="63">
        <v>1000000</v>
      </c>
      <c r="H40" s="19"/>
      <c r="I40" s="67">
        <f>SUM(G40,H40)</f>
        <v>1000000</v>
      </c>
      <c r="J40" s="67">
        <f>F40-I40</f>
        <v>0</v>
      </c>
      <c r="K40" s="56">
        <f>I40/F40*100</f>
        <v>100</v>
      </c>
      <c r="L40" s="104"/>
    </row>
    <row r="41" spans="1:12" ht="12.75">
      <c r="A41" s="30"/>
      <c r="B41" s="78" t="s">
        <v>49</v>
      </c>
      <c r="C41" s="79"/>
      <c r="D41" s="99"/>
      <c r="E41" s="42"/>
      <c r="F41" s="42"/>
      <c r="G41" s="65"/>
      <c r="H41" s="23"/>
      <c r="I41" s="76"/>
      <c r="J41" s="76"/>
      <c r="K41" s="55"/>
      <c r="L41" s="104"/>
    </row>
    <row r="42" spans="1:12" ht="12.75">
      <c r="A42" s="43"/>
      <c r="B42" s="44"/>
      <c r="C42" s="45"/>
      <c r="D42" s="46"/>
      <c r="E42" s="47"/>
      <c r="F42" s="47"/>
      <c r="G42" s="71"/>
      <c r="H42" s="48"/>
      <c r="L42" s="104"/>
    </row>
    <row r="43" spans="1:12" ht="12.75" customHeight="1">
      <c r="A43" s="43"/>
      <c r="B43" s="44"/>
      <c r="C43" s="45"/>
      <c r="D43" s="46"/>
      <c r="E43" s="47"/>
      <c r="F43" s="53">
        <f>SUM(F36:F41)</f>
        <v>3150000</v>
      </c>
      <c r="G43" s="72">
        <f>SUM(G36:G41)</f>
        <v>2598865.09</v>
      </c>
      <c r="H43" s="53">
        <f>SUM(H36:H41)</f>
        <v>551135</v>
      </c>
      <c r="I43" s="72">
        <f>SUM(I36:I41)</f>
        <v>3150000.09</v>
      </c>
      <c r="J43" s="72">
        <f>SUM(J36:J41)</f>
        <v>-0.09000000008381903</v>
      </c>
      <c r="K43" s="102">
        <f>G43/F43*100</f>
        <v>82.50365365079365</v>
      </c>
      <c r="L43" s="104"/>
    </row>
    <row r="44" spans="1:12" ht="12.75">
      <c r="A44" s="43"/>
      <c r="B44" s="44"/>
      <c r="C44" s="45"/>
      <c r="D44" s="46"/>
      <c r="E44" s="47"/>
      <c r="F44" s="53"/>
      <c r="G44" s="72"/>
      <c r="H44" s="53"/>
      <c r="I44" s="72"/>
      <c r="J44" s="72"/>
      <c r="K44" s="53"/>
      <c r="L44" s="104">
        <v>34</v>
      </c>
    </row>
    <row r="45" spans="1:12" ht="12.75">
      <c r="A45" s="43"/>
      <c r="B45" s="44"/>
      <c r="C45" s="45"/>
      <c r="D45" s="46"/>
      <c r="E45" s="47"/>
      <c r="F45" s="53"/>
      <c r="G45" s="72"/>
      <c r="H45" s="53"/>
      <c r="I45" s="72"/>
      <c r="J45" s="72"/>
      <c r="K45" s="53"/>
      <c r="L45" s="104"/>
    </row>
    <row r="46" spans="1:12" ht="12.75">
      <c r="A46" s="43"/>
      <c r="B46" s="44"/>
      <c r="C46" s="45"/>
      <c r="D46" s="46"/>
      <c r="E46" s="47"/>
      <c r="F46" s="53"/>
      <c r="G46" s="72"/>
      <c r="H46" s="53"/>
      <c r="I46" s="72"/>
      <c r="J46" s="72"/>
      <c r="K46" s="53"/>
      <c r="L46" s="104"/>
    </row>
    <row r="47" spans="1:12" ht="12.75">
      <c r="A47" s="43"/>
      <c r="B47" s="44"/>
      <c r="C47" s="45"/>
      <c r="D47" s="46"/>
      <c r="E47" s="47"/>
      <c r="F47" s="53"/>
      <c r="G47" s="72"/>
      <c r="H47" s="53"/>
      <c r="I47" s="72"/>
      <c r="J47" s="72"/>
      <c r="K47" s="53"/>
      <c r="L47" s="104"/>
    </row>
    <row r="48" spans="1:12" ht="12.75">
      <c r="A48" s="43"/>
      <c r="B48" s="44"/>
      <c r="C48" s="45"/>
      <c r="D48" s="46"/>
      <c r="E48" s="47"/>
      <c r="F48" s="53"/>
      <c r="G48" s="72"/>
      <c r="H48" s="53"/>
      <c r="I48" s="72"/>
      <c r="J48" s="72"/>
      <c r="K48" s="53"/>
      <c r="L48" s="104"/>
    </row>
    <row r="49" spans="1:12" ht="12.75" customHeight="1">
      <c r="A49" s="43"/>
      <c r="B49" s="44"/>
      <c r="C49" s="45"/>
      <c r="D49" s="46"/>
      <c r="E49" s="47"/>
      <c r="F49" s="53"/>
      <c r="G49" s="72"/>
      <c r="H49" s="53"/>
      <c r="I49" s="72"/>
      <c r="J49" s="72"/>
      <c r="K49" s="53"/>
      <c r="L49" s="104"/>
    </row>
    <row r="50" spans="1:12" ht="12.75">
      <c r="A50" s="43"/>
      <c r="B50" s="44"/>
      <c r="C50" s="45"/>
      <c r="D50" s="46"/>
      <c r="E50" s="47"/>
      <c r="F50" s="53"/>
      <c r="G50" s="72"/>
      <c r="H50" s="53"/>
      <c r="I50" s="72"/>
      <c r="J50" s="72"/>
      <c r="K50" s="53"/>
      <c r="L50" s="104"/>
    </row>
    <row r="51" spans="1:12" ht="15.75">
      <c r="A51" s="2" t="s">
        <v>20</v>
      </c>
      <c r="B51" s="36"/>
      <c r="C51" s="36"/>
      <c r="D51" s="36"/>
      <c r="E51" s="38"/>
      <c r="F51" s="38"/>
      <c r="G51" s="69"/>
      <c r="L51" s="104"/>
    </row>
    <row r="52" spans="1:12" ht="15.75">
      <c r="A52" t="s">
        <v>1</v>
      </c>
      <c r="B52" s="36"/>
      <c r="C52" s="80" t="s">
        <v>21</v>
      </c>
      <c r="D52" s="81"/>
      <c r="E52" s="81"/>
      <c r="F52" s="81"/>
      <c r="G52" s="82"/>
      <c r="L52" s="104"/>
    </row>
    <row r="53" spans="1:12" ht="15.75">
      <c r="A53" s="39" t="s">
        <v>3</v>
      </c>
      <c r="B53" s="40"/>
      <c r="C53" s="107" t="s">
        <v>22</v>
      </c>
      <c r="D53" s="107"/>
      <c r="E53" s="107"/>
      <c r="F53" s="107"/>
      <c r="G53" s="107"/>
      <c r="L53" s="104"/>
    </row>
    <row r="54" spans="1:12" ht="22.5">
      <c r="A54" s="11">
        <v>1</v>
      </c>
      <c r="B54" s="12" t="s">
        <v>50</v>
      </c>
      <c r="C54" s="18" t="s">
        <v>19</v>
      </c>
      <c r="D54" s="13" t="s">
        <v>23</v>
      </c>
      <c r="E54" s="14">
        <v>3065447</v>
      </c>
      <c r="F54" s="50">
        <f>500000-80000</f>
        <v>420000</v>
      </c>
      <c r="G54" s="63">
        <v>50.22</v>
      </c>
      <c r="H54" s="19">
        <v>369000</v>
      </c>
      <c r="I54" s="67">
        <f>SUM(G54,H54)</f>
        <v>369050.22</v>
      </c>
      <c r="J54" s="67">
        <f>F54-I54</f>
        <v>50949.78000000003</v>
      </c>
      <c r="K54" s="56">
        <f>I54/F54*100</f>
        <v>87.86909999999999</v>
      </c>
      <c r="L54" s="104"/>
    </row>
    <row r="55" spans="1:12" ht="12.75">
      <c r="A55" s="30"/>
      <c r="B55" s="78" t="s">
        <v>24</v>
      </c>
      <c r="C55" s="22"/>
      <c r="D55" s="41"/>
      <c r="E55" s="42"/>
      <c r="F55" s="51"/>
      <c r="G55" s="65"/>
      <c r="H55" s="23"/>
      <c r="I55" s="76"/>
      <c r="J55" s="76"/>
      <c r="K55" s="55"/>
      <c r="L55" s="104"/>
    </row>
    <row r="56" ht="12.75">
      <c r="L56" s="104"/>
    </row>
    <row r="57" spans="6:12" ht="12.75">
      <c r="F57" s="49">
        <f>SUM(F54:F55)</f>
        <v>420000</v>
      </c>
      <c r="G57" s="73">
        <f>SUM(G54:G55)</f>
        <v>50.22</v>
      </c>
      <c r="H57" s="49">
        <f>SUM(H54:H55)</f>
        <v>369000</v>
      </c>
      <c r="I57" s="73">
        <f>SUM(I54:I55)</f>
        <v>369050.22</v>
      </c>
      <c r="J57" s="73">
        <f>SUM(J54:J55)</f>
        <v>50949.78000000003</v>
      </c>
      <c r="K57" s="102">
        <f>G57/F57*100</f>
        <v>0.011957142857142857</v>
      </c>
      <c r="L57" s="104"/>
    </row>
    <row r="58" ht="12.75">
      <c r="L58" s="104"/>
    </row>
    <row r="59" spans="5:12" ht="12.75">
      <c r="E59" s="52" t="s">
        <v>25</v>
      </c>
      <c r="F59" s="49">
        <f>SUM(F57,F43,F31)</f>
        <v>5964683</v>
      </c>
      <c r="G59" s="73">
        <f>SUM(G57,G43,G31)</f>
        <v>4681472.7</v>
      </c>
      <c r="H59" s="49">
        <f>SUM(H57,H43,H29)</f>
        <v>920135</v>
      </c>
      <c r="I59" s="73">
        <f>SUM(I57,I43,I31)</f>
        <v>5601607.7</v>
      </c>
      <c r="J59" s="73">
        <f>SUM(J57,J43,J31)</f>
        <v>363075.29999999993</v>
      </c>
      <c r="K59" s="102">
        <f>G59/F59*100</f>
        <v>78.4865297954644</v>
      </c>
      <c r="L59" s="104"/>
    </row>
    <row r="60" ht="12.75">
      <c r="L60" s="104"/>
    </row>
    <row r="61" ht="12.75">
      <c r="L61" s="104"/>
    </row>
    <row r="62" spans="1:12" ht="24" customHeight="1">
      <c r="A62" s="106"/>
      <c r="B62" s="106"/>
      <c r="C62" s="106"/>
      <c r="D62" s="106"/>
      <c r="E62" s="106"/>
      <c r="F62" s="106"/>
      <c r="G62" s="106"/>
      <c r="L62" s="104"/>
    </row>
    <row r="63" ht="12.75">
      <c r="L63" s="104"/>
    </row>
    <row r="64" ht="12.75">
      <c r="L64" s="104"/>
    </row>
    <row r="65" ht="12.75">
      <c r="L65" s="104"/>
    </row>
    <row r="66" ht="12.75">
      <c r="L66" s="104"/>
    </row>
    <row r="67" ht="12.75">
      <c r="L67" s="104"/>
    </row>
    <row r="68" ht="12.75">
      <c r="L68" s="104"/>
    </row>
    <row r="69" ht="12.75">
      <c r="L69" s="104"/>
    </row>
    <row r="70" ht="12.75">
      <c r="L70" s="104"/>
    </row>
    <row r="71" ht="12.75">
      <c r="L71" s="104"/>
    </row>
    <row r="72" ht="12.75">
      <c r="L72" s="104"/>
    </row>
    <row r="73" ht="12.75">
      <c r="L73" s="104"/>
    </row>
    <row r="74" ht="12.75">
      <c r="L74" s="104"/>
    </row>
    <row r="75" ht="12.75">
      <c r="L75" s="104"/>
    </row>
    <row r="76" ht="12.75">
      <c r="L76" s="104"/>
    </row>
    <row r="77" ht="12.75">
      <c r="L77" s="104"/>
    </row>
    <row r="78" ht="12.75">
      <c r="L78" s="104"/>
    </row>
    <row r="79" ht="12.75">
      <c r="L79" s="104"/>
    </row>
    <row r="80" ht="12.75">
      <c r="L80" s="103"/>
    </row>
    <row r="81" ht="12.75">
      <c r="L81" s="103"/>
    </row>
    <row r="82" ht="12.75">
      <c r="L82" s="103"/>
    </row>
    <row r="83" ht="12.75">
      <c r="L83" s="103"/>
    </row>
  </sheetData>
  <sheetProtection/>
  <mergeCells count="8">
    <mergeCell ref="L22:L43"/>
    <mergeCell ref="L44:L79"/>
    <mergeCell ref="L1:L21"/>
    <mergeCell ref="B3:K3"/>
    <mergeCell ref="A62:G62"/>
    <mergeCell ref="C53:G53"/>
    <mergeCell ref="C6:G6"/>
    <mergeCell ref="C35:G35"/>
  </mergeCells>
  <printOptions/>
  <pageMargins left="0.31" right="0.12" top="0.52" bottom="1.14" header="0.31" footer="1.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elag</cp:lastModifiedBy>
  <cp:lastPrinted>2009-03-13T12:38:28Z</cp:lastPrinted>
  <dcterms:created xsi:type="dcterms:W3CDTF">2006-10-16T12:53:15Z</dcterms:created>
  <dcterms:modified xsi:type="dcterms:W3CDTF">2009-03-13T12:39:08Z</dcterms:modified>
  <cp:category/>
  <cp:version/>
  <cp:contentType/>
  <cp:contentStatus/>
</cp:coreProperties>
</file>