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5955" tabRatio="488" firstSheet="4" activeTab="4"/>
  </bookViews>
  <sheets>
    <sheet name="arkusz 1" sheetId="1" r:id="rId1"/>
    <sheet name="arkusz 1 (2)" sheetId="2" r:id="rId2"/>
    <sheet name="arkusz bez 3 %)" sheetId="3" r:id="rId3"/>
    <sheet name="arkusz bez 3 % x 50 do rezerwy" sheetId="4" r:id="rId4"/>
    <sheet name="wydatk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<sst xmlns="http://schemas.openxmlformats.org/spreadsheetml/2006/main" count="2521" uniqueCount="187">
  <si>
    <t>Dział</t>
  </si>
  <si>
    <t>Rozdział</t>
  </si>
  <si>
    <t>Paragraf</t>
  </si>
  <si>
    <t>Treść</t>
  </si>
  <si>
    <t>Własne</t>
  </si>
  <si>
    <t>Zlecone</t>
  </si>
  <si>
    <t>Ogółem</t>
  </si>
  <si>
    <t>Rolnictwo i łowiectwo</t>
  </si>
  <si>
    <t>Zakup usług pozostałych</t>
  </si>
  <si>
    <t>Inspekcja Weterynaryjna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</si>
  <si>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</si>
  <si>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</si>
  <si>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</si>
  <si>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</si>
  <si>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</si>
  <si>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</si>
  <si>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</si>
  <si>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</si>
  <si>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Leśnictwo</t>
  </si>
  <si>
    <t>Gospodarka leśna</t>
  </si>
  <si>
    <t>Nadzór nad gospodarką leśną</t>
  </si>
  <si>
    <t>Transport i łączność</t>
  </si>
  <si>
    <t>Drogi publiczne powiatowe</t>
  </si>
  <si>
    <t>Podatek od nieruchomości</t>
  </si>
  <si>
    <t>Turystyka</t>
  </si>
  <si>
    <t>Pozostała działalność</t>
  </si>
  <si>
    <t>Gospodarka mieszkaniowa</t>
  </si>
  <si>
    <t>Działalność usługowa</t>
  </si>
  <si>
    <t>Nadzór budowlany</t>
  </si>
  <si>
    <t>Administracja publiczna</t>
  </si>
  <si>
    <t>Urzędy wojewódzkie</t>
  </si>
  <si>
    <t>Rady powiatów</t>
  </si>
  <si>
    <t>Podróże służbowe zagraniczne</t>
  </si>
  <si>
    <t>Starostwa powiatowe</t>
  </si>
  <si>
    <t>Komisje poborowe</t>
  </si>
  <si>
    <t>Zakup środków żywności</t>
  </si>
  <si>
    <t>Opłaty na rzecz budżetu państwa</t>
  </si>
  <si>
    <t>Ochotnicze straże pożarne</t>
  </si>
  <si>
    <t>Obrona cywilna</t>
  </si>
  <si>
    <t>Obsługa długu publicznego</t>
  </si>
  <si>
    <t>Różne rozliczenia</t>
  </si>
  <si>
    <t>Różne rozliczenia finansowe</t>
  </si>
  <si>
    <t>Rezerwy ogólne i celowe</t>
  </si>
  <si>
    <t>Rezerwy</t>
  </si>
  <si>
    <t>Oświata i wychowanie</t>
  </si>
  <si>
    <t>Szkoły podstawowe specjalne</t>
  </si>
  <si>
    <t>Gimnazja</t>
  </si>
  <si>
    <t>Gimnazja specjalne</t>
  </si>
  <si>
    <t>Licea ogólnokształcące</t>
  </si>
  <si>
    <t>Szkoły zawodowe</t>
  </si>
  <si>
    <t>Komisje egzaminacyjne</t>
  </si>
  <si>
    <t>Ochrona zdrowia</t>
  </si>
  <si>
    <t>Szpitale ogólne</t>
  </si>
  <si>
    <t>Składki na ubezpieczenie zdrowotne</t>
  </si>
  <si>
    <t>Świadczenia społeczne</t>
  </si>
  <si>
    <t>Domy pomocy społecznej</t>
  </si>
  <si>
    <t>Rodziny zastępcze</t>
  </si>
  <si>
    <t>Powiatowe centra pomocy rodzinie</t>
  </si>
  <si>
    <t>Powiatowe urzędu pracy</t>
  </si>
  <si>
    <t>Internaty i bursy szkolne</t>
  </si>
  <si>
    <t>Pomoc materialna dla uczniów</t>
  </si>
  <si>
    <t>Ochrona gleby i wód podziemnych</t>
  </si>
  <si>
    <t>Pozostałe zadania w zakresie kultury</t>
  </si>
  <si>
    <t>Filharmonie, orkiestry, chóry i kapele</t>
  </si>
  <si>
    <t>Biblioteki</t>
  </si>
  <si>
    <t>Ochrona i konserwacja zabytków</t>
  </si>
  <si>
    <t>Kultura fizyczna i sport</t>
  </si>
  <si>
    <t>Instytucje kultury fizycznej</t>
  </si>
  <si>
    <t>Razem</t>
  </si>
  <si>
    <t>Wynagrodzenia osobowe członkówkorpusu służby cywilnej</t>
  </si>
  <si>
    <t>Wynagrodzenia osobowe pracowników</t>
  </si>
  <si>
    <t>Nagrody i wydatki osobowe niezaliczone do wynagrodzeń</t>
  </si>
  <si>
    <t>Prace geodezyjno-urządzeniowe na potrzeby rolnictwa</t>
  </si>
  <si>
    <t>Odpisy na zakładowy fundusz świadczeń socjalnych</t>
  </si>
  <si>
    <t>Opłaty na rzecz budżetów jednostek samorządu terytorialnego</t>
  </si>
  <si>
    <t>Dotacje celowe przekazane gminie lub miastu stołecznemu Warszawie na zadania bieżące   realizowane na podstawie porozumień (umów) między jednostkami samorządu</t>
  </si>
  <si>
    <t>Kary i odszkodowania wypłacane na rzecz osób fizycznych</t>
  </si>
  <si>
    <t>Wydatki inwestycyjne jednostek budżetowych</t>
  </si>
  <si>
    <t>Wydatki na zakupy inwestycyjne jednostek budżetowych</t>
  </si>
  <si>
    <t>Gospodarka gruntami i nieruchomościami</t>
  </si>
  <si>
    <t>Prace geodezyjne i kartograficzne (nieinwestycyjne)</t>
  </si>
  <si>
    <t>Opracowania geodezyjne i kartograficzne</t>
  </si>
  <si>
    <t>Wynagrodzenia osobowe członków korpusu służby cywilnej</t>
  </si>
  <si>
    <t>Różne wydatki na rzecz osób fizycznych</t>
  </si>
  <si>
    <t>Bezpieczeństwo publiczne i ochrona przeciwpożarowa</t>
  </si>
  <si>
    <t>Uposażenie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</si>
  <si>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</si>
  <si>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</si>
  <si>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leków i materiałów medycznych</t>
  </si>
  <si>
    <t>Komendy powiatowe Państwowej Straży Pożarnej</t>
  </si>
  <si>
    <t>Dotacja podmiotowa z budżetu dla jednostek nie zaliczanych do sektora finansów publicznych</t>
  </si>
  <si>
    <t>Obsługa papierów wartościowych, kredytów i pożyczek jednostek samorządu terytorialnego</t>
  </si>
  <si>
    <t>Odsetki i dyskonto od krajowych skarbowych papierów wartościowych oraz pożyczek i kredytów</t>
  </si>
  <si>
    <t>Wydatki na zakup i objęcie akcji oraz wniesienie wkładów do spółek prawa handlowego</t>
  </si>
  <si>
    <t>Zakup pomocy naukowych, dydaktycznych i książek</t>
  </si>
  <si>
    <t>Centra kształcenia ustawicznego i praktycznego oraz ośrodki dokształcania zawodowego</t>
  </si>
  <si>
    <t>Dokształcanie i doskonalenie nauczyciel</t>
  </si>
  <si>
    <t>Dotacje celowe z budżetu na finansowanie lub dofinansowanie kosztów realizacji inwestycji i zakupów inwestycyjnych innych jednostek sektora finansów</t>
  </si>
  <si>
    <t>Odsetki od nieterminowych wpłat z tytułu podatków i opłat</t>
  </si>
  <si>
    <t>Dotacja celowa z budżetu na finansowanie lub dofinansowanie zadań zleconych do realizacji stowarzyszeniom</t>
  </si>
  <si>
    <t>Placówki opiekuńczo-wychowawcze</t>
  </si>
  <si>
    <t>Wpłaty na Państwowy Fundusz Rehabilitacji Osób Niepełnosprawnych</t>
  </si>
  <si>
    <t>Zasiłki rodzinne, pielęgnacyjne i wychowawcze</t>
  </si>
  <si>
    <t>Jednostki specjalistycznego poradnictwa, mieszkania chronione i ośrodki interwencji kryzysowej</t>
  </si>
  <si>
    <t>Zespoły do spraw orzekania o stopniu niepełnosprawności</t>
  </si>
  <si>
    <t>Edukacyjna opieka wychowawcza</t>
  </si>
  <si>
    <t>Poradnie psychologiczno-pedagogiczne oraz inne poradnie specjalistyczne</t>
  </si>
  <si>
    <t>Stypendia oraz inne formy pomocy dla uczniów</t>
  </si>
  <si>
    <t>Gospodarka komunalna i ochrona środowiska</t>
  </si>
  <si>
    <t>Wpłaty gmin i powiatów na rzecz innych jednostek samorządu terytorialnego oraz związków gmin lub związków powiatów na dofinansowanie zadań bieżących</t>
  </si>
  <si>
    <t>Kultura i ochrona dziedzictwa narodowego</t>
  </si>
  <si>
    <t>Zadania w zakresie kultury fizycznej i sportu</t>
  </si>
  <si>
    <t>Składki na ubezpieczenie zdrowotne oraz świadczenia dla osób nie objętych obowiązkiem ubezpieczenia zdrowotnego</t>
  </si>
  <si>
    <t>Licea profilowane</t>
  </si>
  <si>
    <t>Ośrodki adopcyjno-opiekuńcze</t>
  </si>
  <si>
    <t>Projekt</t>
  </si>
  <si>
    <t>Załącznik Nr 2 do uchwały         Nr      Rady Powiatu Gostyńskiego z dnia   grudnia 2003 r.</t>
  </si>
  <si>
    <t>PLANOWANE WYDATKI NA 2004 R.</t>
  </si>
  <si>
    <t>Przewidywane wykonanie na 2003 r.</t>
  </si>
  <si>
    <t>Projekt planu na 2004 r.</t>
  </si>
  <si>
    <t>Pomoc społeczna</t>
  </si>
  <si>
    <t>Pozostałe zadania w zakresie polityki społecznej</t>
  </si>
  <si>
    <t>Stosunek 8:5</t>
  </si>
  <si>
    <t>Dotacja celowa z budżetu na finansowanie lub dofinansowanie zadań zleconych do realizacji pozostałym jednostkom nie zaliczanym do sektora finansów publicznych</t>
  </si>
  <si>
    <t>Dokształcanie i doskonalenie nauczycieli</t>
  </si>
  <si>
    <t>Szkoły zawodowe specjalne</t>
  </si>
  <si>
    <t>majątkowe</t>
  </si>
  <si>
    <t>bieżące</t>
  </si>
  <si>
    <t>wydatki majatkowe 6050,6060,6220</t>
  </si>
  <si>
    <t>ogólna</t>
  </si>
  <si>
    <t>celowa</t>
  </si>
  <si>
    <t>Wpłaty jednostek na rzecz środków specjalnych</t>
  </si>
  <si>
    <t>Dotacje celowe z budżetu na finansowanie lub dofinansowanie kosztów realizacji inwestycji i zakupów inwestycyjnych innych jednostek sektora finansów publicznych</t>
  </si>
  <si>
    <t>Zakup usług zdrowotnych</t>
  </si>
  <si>
    <t>Dotacja podmiotowa z budżetu dla samodzielnego publicznego zakładu  opieki zdrowotnej</t>
  </si>
  <si>
    <t>Gospodarka odpadami</t>
  </si>
  <si>
    <t xml:space="preserve">Wydatki na pomoc finansową udzielaną pomiędzy jednostkami  samorządu terytorialnego na dofinansowanie własnych zadań inwestycyjnych  i zakupów inwestycyjnych </t>
  </si>
  <si>
    <t xml:space="preserve">Dotacje podmiotowe z budżetu dla niepublicznej jednostki systemu oświaty </t>
  </si>
  <si>
    <t>rok 2003</t>
  </si>
  <si>
    <t>rozn 2003a 2004</t>
  </si>
  <si>
    <t>Komendy powiatowe Policji</t>
  </si>
  <si>
    <t>Wydatki na pomoc finansową udzielaną pomiędzy jednostkami  samorządu terytorialnego na dofinansowanie własnych zadań bieżących</t>
  </si>
  <si>
    <t>Rezerwy na inwestycje i zakupy inwestycyjne</t>
  </si>
  <si>
    <t>Załącznik Nr 2 do uchwały         Nr      Rady Powiatu Gostyńskiego z dnia .......    2004 r.</t>
  </si>
  <si>
    <t>Wynagrodzenia bezosobowe</t>
  </si>
  <si>
    <t>Zakup usług dostępu do sieci internet</t>
  </si>
  <si>
    <t>Drogi publiczne gminne</t>
  </si>
  <si>
    <t>Zwrot dotacji  wykorzystanych niezgodnie z przeznaczeniem lub pobranych w nadmiernej wysokości</t>
  </si>
  <si>
    <t>Koszty postępowania sądowego i prokuratorskiego</t>
  </si>
  <si>
    <t>Promocja jednostek samorządu terytorialnego</t>
  </si>
  <si>
    <t>Wydatki osobowe niezaliczone do uposażeń wypłacane żołnierzom i funkcjonariuszom</t>
  </si>
  <si>
    <t>Równoważniki pieniężne i ekwiwalenty dla żołnierzy i funkcjonariuszy</t>
  </si>
  <si>
    <t>Dotacje celowe przekazane dla powiatu na zadania bieżące realizowane na podstawie porozumień (umów) między jednostkami samorządu terytorialnego</t>
  </si>
  <si>
    <t>Stypendia różne</t>
  </si>
  <si>
    <t>Rehabilitacja zawodowa i społeczna osób niepełnosprawnych</t>
  </si>
  <si>
    <t>celowe</t>
  </si>
  <si>
    <t>Ośrodki wsparcia</t>
  </si>
  <si>
    <t>Dotacje celowe z budżetu na finansowanie lub dofinansowanie prac remontowych i konserwatorskich obiektów zabytkowych przekazane jednostkom niezaliczanym do sektora finansów publicznych</t>
  </si>
  <si>
    <t>Dotacja celowa z budżetu dla pozostałych jednostek zaliczanych do sektora finansów publicznych</t>
  </si>
  <si>
    <t>Stosunek 6:5</t>
  </si>
  <si>
    <t>Dotacje celowe przekazane gminie na zadania bieżące realizowane na podstawie porozumień (umów) między jednostkami samorządu terytorialnego</t>
  </si>
  <si>
    <t>Wydatki osobowe niezaliczone do wynagrodzeń</t>
  </si>
  <si>
    <t>Dodatkowe uposażenie roczne dla żołnierzy zawodowych oraz nagrody roczne dla funkcjonariuszy</t>
  </si>
  <si>
    <t>Odsetki i dyskonto od krajowych skarbowych papierów wartościowych oraz od krajowych pożyczek i kredytów</t>
  </si>
  <si>
    <t>Stypendia dla uczniów</t>
  </si>
  <si>
    <t>Dotacja celowa na pomoc finansową udzielaną między jednostkami samorządu terytorialnego na dofinansowanie własnych zadań inwestycyjnych i zakupów inwestycyjnych</t>
  </si>
  <si>
    <t>Inne formy pomocy dla uczniów</t>
  </si>
  <si>
    <t>Ochrona zabytków i opieka nad zabytkami</t>
  </si>
  <si>
    <t>Poradnie psychologiczno-pedagogiczne, w tym poradnie specjalistyczne</t>
  </si>
  <si>
    <t>Zespoły do spraw orzekania o niepełnosprawności</t>
  </si>
  <si>
    <t>Opłaty z tytułu zakupu usług telekomunikacyjnych telefonii komórkowej</t>
  </si>
  <si>
    <t xml:space="preserve">Opłaty z tytułu zakupu usług telekomunikacyjnych telefonii stacjonarnej </t>
  </si>
  <si>
    <t>Zakup materiałów papierniczych do sprzętu drukarskiego i urządzeń kserograficznych</t>
  </si>
  <si>
    <t>Zakup akcesoriów komputerowych, w tym programów i licencji</t>
  </si>
  <si>
    <t xml:space="preserve">Szkolenia pracowników niebędacych członkami korpusu służby cywilnej </t>
  </si>
  <si>
    <t>Opłaty za administrowanie i czynsze za budynki, lokale i pomieszczenia garażowe</t>
  </si>
  <si>
    <t>Szkolenia członków korpusu służby cywilnej</t>
  </si>
  <si>
    <t>Zakup usług obejmujacych tłumaczenia</t>
  </si>
  <si>
    <t>Nagrody o charakterze szczególnym niezaliczone do wynagrodzeń</t>
  </si>
  <si>
    <t>WYKONANIE  WYDATKÓW  NA  DZIEŃ 31 GRUDNIA  2008 R.</t>
  </si>
  <si>
    <t>Plan na 31.12.2008 r.</t>
  </si>
  <si>
    <t>Wykonanie na 31.12.2008 r.</t>
  </si>
  <si>
    <t>Drogi publiczne wojewódzkie</t>
  </si>
  <si>
    <t>Dotacja celowa na pomoc finansową udzielaną między jednostkami samorządu terytorialnego na dofinansowanie własnych zadań bieżących</t>
  </si>
  <si>
    <t>Zarządzanie kryzysowe</t>
  </si>
  <si>
    <t>Zakup leków, wyrobów medycznych i produktów biobójczych</t>
  </si>
  <si>
    <t>Dotacja celowa z budżetu na finansowanie lub dofinansowanie zadań zleconych do realizacji fundacjom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</si>
</sst>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,??0.00"/>
    <numFmt numFmtId="176" formatCode="????"/>
    <numFmt numFmtId="177" formatCode="?,??0.00"/>
    <numFmt numFmtId="178" formatCode="???"/>
    <numFmt numFmtId="179" formatCode="?,???,??0.00"/>
    <numFmt numFmtId="180" formatCode="?????"/>
    <numFmt numFmtId="181" formatCode="?"/>
    <numFmt numFmtId="182" formatCode="??0.00"/>
    <numFmt numFmtId="183" formatCode="?0.00"/>
    <numFmt numFmtId="184" formatCode="??,???,??0.00"/>
    <numFmt numFmtId="185" formatCode="??"/>
    <numFmt numFmtId="186" formatCode="0.0"/>
    <numFmt numFmtId="187" formatCode="??,???,??0.0"/>
    <numFmt numFmtId="188" formatCode="??,???,??0"/>
    <numFmt numFmtId="189" formatCode="#,##0_ ;[Red]\-#,##0\ "/>
    <numFmt numFmtId="190" formatCode="#,##0.0"/>
    <numFmt numFmtId="191" formatCode="#,##0.000"/>
    <numFmt numFmtId="192" formatCode="#,##0.0000"/>
  </numFmts>
  <fonts count="57">
    <font>
      <sz val="10"/>
      <name val="Arial"/>
      <family val="0"/>
    </font>
    <font>
      <b/>
      <sz val="8.5"/>
      <color indexed="10"/>
      <name val="Arial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.5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8"/>
      <color indexed="12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 CE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/>
    </border>
    <border>
      <left style="thin">
        <color indexed="10"/>
      </left>
      <right>
        <color indexed="10"/>
      </right>
      <top style="thin">
        <color indexed="10"/>
      </top>
      <bottom style="thin"/>
    </border>
    <border>
      <left>
        <color indexed="10"/>
      </left>
      <right>
        <color indexed="10"/>
      </right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 style="medium"/>
    </border>
    <border>
      <left>
        <color indexed="10"/>
      </left>
      <right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10"/>
      </right>
      <top>
        <color indexed="10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10"/>
      </left>
      <right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>
        <color indexed="63"/>
      </left>
      <right>
        <color indexed="10"/>
      </right>
      <top style="thin"/>
      <bottom style="thin"/>
    </border>
    <border>
      <left style="thin">
        <color indexed="10"/>
      </left>
      <right>
        <color indexed="10"/>
      </right>
      <top style="thin"/>
      <bottom style="thin">
        <color indexed="10"/>
      </bottom>
    </border>
    <border>
      <left>
        <color indexed="63"/>
      </left>
      <right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>
        <color indexed="10"/>
      </right>
      <top style="thin"/>
      <bottom style="thin"/>
    </border>
    <border>
      <left style="thin">
        <color indexed="10"/>
      </left>
      <right>
        <color indexed="10"/>
      </right>
      <top style="thin"/>
      <bottom>
        <color indexed="10"/>
      </bottom>
    </border>
    <border>
      <left style="thin"/>
      <right style="thin">
        <color indexed="10"/>
      </right>
      <top style="thin"/>
      <bottom>
        <color indexed="63"/>
      </bottom>
    </border>
    <border>
      <left>
        <color indexed="10"/>
      </left>
      <right>
        <color indexed="10"/>
      </right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>
        <color indexed="10"/>
      </left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/>
      <right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>
        <color indexed="10"/>
      </bottom>
    </border>
    <border>
      <left style="thin"/>
      <right>
        <color indexed="10"/>
      </right>
      <top>
        <color indexed="63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10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/>
    </border>
    <border>
      <left>
        <color indexed="63"/>
      </left>
      <right style="thin"/>
      <top style="thin">
        <color indexed="10"/>
      </top>
      <bottom style="thin"/>
    </border>
    <border>
      <left>
        <color indexed="63"/>
      </left>
      <right style="thin"/>
      <top style="thin"/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0" fillId="0" borderId="12" xfId="42" applyFont="1" applyBorder="1">
      <alignment/>
      <protection/>
    </xf>
    <xf numFmtId="0" fontId="0" fillId="0" borderId="13" xfId="42" applyFont="1" applyBorder="1">
      <alignment/>
      <protection/>
    </xf>
    <xf numFmtId="0" fontId="1" fillId="0" borderId="14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/>
      <protection/>
    </xf>
    <xf numFmtId="0" fontId="0" fillId="0" borderId="16" xfId="42" applyFont="1" applyBorder="1">
      <alignment/>
      <protection/>
    </xf>
    <xf numFmtId="0" fontId="0" fillId="33" borderId="16" xfId="42" applyFont="1" applyFill="1" applyBorder="1">
      <alignment/>
      <protection/>
    </xf>
    <xf numFmtId="172" fontId="3" fillId="33" borderId="16" xfId="42" applyNumberFormat="1" applyFont="1" applyFill="1" applyBorder="1" applyAlignment="1">
      <alignment horizontal="left" vertical="top"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0" fillId="33" borderId="17" xfId="42" applyFont="1" applyFill="1" applyBorder="1">
      <alignment/>
      <protection/>
    </xf>
    <xf numFmtId="0" fontId="3" fillId="33" borderId="18" xfId="42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0" fillId="34" borderId="11" xfId="42" applyFont="1" applyFill="1" applyBorder="1">
      <alignment/>
      <protection/>
    </xf>
    <xf numFmtId="0" fontId="0" fillId="34" borderId="16" xfId="42" applyFont="1" applyFill="1" applyBorder="1">
      <alignment/>
      <protection/>
    </xf>
    <xf numFmtId="174" fontId="2" fillId="34" borderId="16" xfId="42" applyNumberFormat="1" applyFont="1" applyFill="1" applyBorder="1" applyAlignment="1">
      <alignment horizontal="left" vertical="top"/>
      <protection/>
    </xf>
    <xf numFmtId="0" fontId="0" fillId="34" borderId="17" xfId="42" applyFont="1" applyFill="1" applyBorder="1">
      <alignment/>
      <protection/>
    </xf>
    <xf numFmtId="0" fontId="2" fillId="34" borderId="18" xfId="42" applyFont="1" applyFill="1" applyBorder="1" applyAlignment="1">
      <alignment horizontal="left" vertical="top"/>
      <protection/>
    </xf>
    <xf numFmtId="176" fontId="2" fillId="0" borderId="17" xfId="42" applyNumberFormat="1" applyFont="1" applyBorder="1" applyAlignment="1">
      <alignment horizontal="left" vertical="top"/>
      <protection/>
    </xf>
    <xf numFmtId="0" fontId="2" fillId="0" borderId="18" xfId="42" applyFont="1" applyBorder="1" applyAlignment="1">
      <alignment horizontal="left" vertical="top"/>
      <protection/>
    </xf>
    <xf numFmtId="0" fontId="3" fillId="33" borderId="13" xfId="42" applyFont="1" applyFill="1" applyBorder="1" applyAlignment="1">
      <alignment horizontal="left" vertical="top"/>
      <protection/>
    </xf>
    <xf numFmtId="180" fontId="2" fillId="34" borderId="16" xfId="42" applyNumberFormat="1" applyFont="1" applyFill="1" applyBorder="1" applyAlignment="1">
      <alignment horizontal="left" vertical="top"/>
      <protection/>
    </xf>
    <xf numFmtId="176" fontId="2" fillId="0" borderId="10" xfId="42" applyNumberFormat="1" applyFont="1" applyBorder="1" applyAlignment="1">
      <alignment horizontal="left" vertical="top"/>
      <protection/>
    </xf>
    <xf numFmtId="178" fontId="3" fillId="33" borderId="16" xfId="42" applyNumberFormat="1" applyFont="1" applyFill="1" applyBorder="1" applyAlignment="1">
      <alignment horizontal="left" vertical="top"/>
      <protection/>
    </xf>
    <xf numFmtId="0" fontId="3" fillId="0" borderId="0" xfId="42" applyFont="1" applyAlignment="1">
      <alignment horizontal="right" vertical="top"/>
      <protection/>
    </xf>
    <xf numFmtId="0" fontId="2" fillId="0" borderId="18" xfId="42" applyFont="1" applyBorder="1" applyAlignment="1">
      <alignment horizontal="left" vertical="top" wrapText="1"/>
      <protection/>
    </xf>
    <xf numFmtId="3" fontId="3" fillId="33" borderId="18" xfId="42" applyNumberFormat="1" applyFont="1" applyFill="1" applyBorder="1" applyAlignment="1">
      <alignment vertical="top"/>
      <protection/>
    </xf>
    <xf numFmtId="3" fontId="2" fillId="34" borderId="18" xfId="42" applyNumberFormat="1" applyFont="1" applyFill="1" applyBorder="1" applyAlignment="1">
      <alignment vertical="top"/>
      <protection/>
    </xf>
    <xf numFmtId="3" fontId="2" fillId="0" borderId="18" xfId="42" applyNumberFormat="1" applyFont="1" applyBorder="1" applyAlignment="1">
      <alignment vertical="top"/>
      <protection/>
    </xf>
    <xf numFmtId="3" fontId="2" fillId="34" borderId="13" xfId="42" applyNumberFormat="1" applyFont="1" applyFill="1" applyBorder="1" applyAlignment="1">
      <alignment vertical="top"/>
      <protection/>
    </xf>
    <xf numFmtId="3" fontId="3" fillId="33" borderId="13" xfId="42" applyNumberFormat="1" applyFont="1" applyFill="1" applyBorder="1" applyAlignment="1">
      <alignment vertical="top"/>
      <protection/>
    </xf>
    <xf numFmtId="3" fontId="2" fillId="0" borderId="13" xfId="42" applyNumberFormat="1" applyFont="1" applyBorder="1" applyAlignment="1">
      <alignment vertical="top"/>
      <protection/>
    </xf>
    <xf numFmtId="180" fontId="2" fillId="0" borderId="12" xfId="42" applyNumberFormat="1" applyFont="1" applyFill="1" applyBorder="1" applyAlignment="1">
      <alignment horizontal="left" vertical="top"/>
      <protection/>
    </xf>
    <xf numFmtId="3" fontId="2" fillId="0" borderId="19" xfId="42" applyNumberFormat="1" applyFont="1" applyBorder="1" applyAlignment="1">
      <alignment vertical="top"/>
      <protection/>
    </xf>
    <xf numFmtId="180" fontId="2" fillId="34" borderId="19" xfId="42" applyNumberFormat="1" applyFont="1" applyFill="1" applyBorder="1" applyAlignment="1">
      <alignment horizontal="left" vertical="top"/>
      <protection/>
    </xf>
    <xf numFmtId="178" fontId="3" fillId="33" borderId="19" xfId="42" applyNumberFormat="1" applyFont="1" applyFill="1" applyBorder="1" applyAlignment="1">
      <alignment horizontal="left" vertical="top"/>
      <protection/>
    </xf>
    <xf numFmtId="0" fontId="0" fillId="35" borderId="12" xfId="42" applyFont="1" applyFill="1" applyBorder="1">
      <alignment/>
      <protection/>
    </xf>
    <xf numFmtId="172" fontId="3" fillId="33" borderId="19" xfId="42" applyNumberFormat="1" applyFont="1" applyFill="1" applyBorder="1" applyAlignment="1">
      <alignment horizontal="left" vertical="top"/>
      <protection/>
    </xf>
    <xf numFmtId="3" fontId="3" fillId="33" borderId="16" xfId="42" applyNumberFormat="1" applyFont="1" applyFill="1" applyBorder="1" applyAlignment="1">
      <alignment vertical="top"/>
      <protection/>
    </xf>
    <xf numFmtId="3" fontId="2" fillId="34" borderId="16" xfId="42" applyNumberFormat="1" applyFont="1" applyFill="1" applyBorder="1" applyAlignment="1">
      <alignment vertical="top"/>
      <protection/>
    </xf>
    <xf numFmtId="3" fontId="2" fillId="0" borderId="16" xfId="42" applyNumberFormat="1" applyFont="1" applyBorder="1" applyAlignment="1">
      <alignment vertical="top"/>
      <protection/>
    </xf>
    <xf numFmtId="3" fontId="2" fillId="34" borderId="11" xfId="42" applyNumberFormat="1" applyFont="1" applyFill="1" applyBorder="1" applyAlignment="1">
      <alignment vertical="top"/>
      <protection/>
    </xf>
    <xf numFmtId="3" fontId="3" fillId="33" borderId="11" xfId="42" applyNumberFormat="1" applyFont="1" applyFill="1" applyBorder="1" applyAlignment="1">
      <alignment vertical="top"/>
      <protection/>
    </xf>
    <xf numFmtId="3" fontId="2" fillId="0" borderId="11" xfId="42" applyNumberFormat="1" applyFont="1" applyBorder="1" applyAlignment="1">
      <alignment vertical="top"/>
      <protection/>
    </xf>
    <xf numFmtId="3" fontId="2" fillId="36" borderId="16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10" fontId="2" fillId="34" borderId="20" xfId="42" applyNumberFormat="1" applyFont="1" applyFill="1" applyBorder="1" applyAlignment="1">
      <alignment vertical="top"/>
      <protection/>
    </xf>
    <xf numFmtId="10" fontId="2" fillId="0" borderId="20" xfId="42" applyNumberFormat="1" applyFont="1" applyFill="1" applyBorder="1" applyAlignment="1">
      <alignment vertical="top"/>
      <protection/>
    </xf>
    <xf numFmtId="10" fontId="3" fillId="33" borderId="20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10" fontId="6" fillId="0" borderId="0" xfId="42" applyNumberFormat="1" applyFont="1" applyBorder="1">
      <alignment/>
      <protection/>
    </xf>
    <xf numFmtId="0" fontId="2" fillId="34" borderId="13" xfId="42" applyFont="1" applyFill="1" applyBorder="1" applyAlignment="1">
      <alignment horizontal="left" vertical="top" wrapText="1"/>
      <protection/>
    </xf>
    <xf numFmtId="0" fontId="2" fillId="0" borderId="13" xfId="42" applyFont="1" applyBorder="1" applyAlignment="1">
      <alignment horizontal="left" vertical="top" wrapText="1"/>
      <protection/>
    </xf>
    <xf numFmtId="0" fontId="2" fillId="0" borderId="18" xfId="42" applyFont="1" applyBorder="1" applyAlignment="1">
      <alignment horizontal="left" vertical="top" wrapText="1" shrinkToFit="1"/>
      <protection/>
    </xf>
    <xf numFmtId="0" fontId="2" fillId="34" borderId="18" xfId="42" applyFont="1" applyFill="1" applyBorder="1" applyAlignment="1">
      <alignment horizontal="left" vertical="top" wrapText="1"/>
      <protection/>
    </xf>
    <xf numFmtId="0" fontId="1" fillId="0" borderId="21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 applyAlignment="1">
      <alignment horizontal="left" wrapText="1"/>
      <protection/>
    </xf>
    <xf numFmtId="0" fontId="1" fillId="0" borderId="14" xfId="42" applyFont="1" applyBorder="1" applyAlignment="1">
      <alignment horizontal="right" vertical="center"/>
      <protection/>
    </xf>
    <xf numFmtId="174" fontId="2" fillId="34" borderId="14" xfId="42" applyNumberFormat="1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0" fillId="34" borderId="22" xfId="42" applyFont="1" applyFill="1" applyBorder="1">
      <alignment/>
      <protection/>
    </xf>
    <xf numFmtId="0" fontId="2" fillId="34" borderId="15" xfId="42" applyFont="1" applyFill="1" applyBorder="1" applyAlignment="1">
      <alignment horizontal="left" vertical="top"/>
      <protection/>
    </xf>
    <xf numFmtId="3" fontId="2" fillId="34" borderId="15" xfId="42" applyNumberFormat="1" applyFont="1" applyFill="1" applyBorder="1" applyAlignment="1">
      <alignment vertical="top"/>
      <protection/>
    </xf>
    <xf numFmtId="3" fontId="2" fillId="34" borderId="14" xfId="42" applyNumberFormat="1" applyFont="1" applyFill="1" applyBorder="1" applyAlignment="1">
      <alignment vertical="top"/>
      <protection/>
    </xf>
    <xf numFmtId="10" fontId="2" fillId="34" borderId="21" xfId="42" applyNumberFormat="1" applyFont="1" applyFill="1" applyBorder="1" applyAlignment="1">
      <alignment vertical="top"/>
      <protection/>
    </xf>
    <xf numFmtId="0" fontId="0" fillId="0" borderId="23" xfId="42" applyFont="1" applyBorder="1">
      <alignment/>
      <protection/>
    </xf>
    <xf numFmtId="0" fontId="0" fillId="0" borderId="24" xfId="42" applyFont="1" applyBorder="1">
      <alignment/>
      <protection/>
    </xf>
    <xf numFmtId="176" fontId="2" fillId="0" borderId="25" xfId="42" applyNumberFormat="1" applyFont="1" applyBorder="1" applyAlignment="1">
      <alignment horizontal="left" vertical="top"/>
      <protection/>
    </xf>
    <xf numFmtId="0" fontId="2" fillId="0" borderId="19" xfId="42" applyFont="1" applyBorder="1" applyAlignment="1">
      <alignment horizontal="left" vertical="top"/>
      <protection/>
    </xf>
    <xf numFmtId="3" fontId="2" fillId="0" borderId="24" xfId="42" applyNumberFormat="1" applyFont="1" applyBorder="1" applyAlignment="1">
      <alignment vertical="top"/>
      <protection/>
    </xf>
    <xf numFmtId="0" fontId="2" fillId="0" borderId="19" xfId="42" applyFont="1" applyBorder="1" applyAlignment="1">
      <alignment horizontal="left" vertical="top" wrapText="1"/>
      <protection/>
    </xf>
    <xf numFmtId="0" fontId="2" fillId="0" borderId="19" xfId="42" applyFont="1" applyBorder="1" applyAlignment="1">
      <alignment horizontal="left" vertical="top" wrapText="1" shrinkToFit="1"/>
      <protection/>
    </xf>
    <xf numFmtId="3" fontId="5" fillId="0" borderId="16" xfId="42" applyNumberFormat="1" applyFont="1" applyFill="1" applyBorder="1" applyAlignment="1">
      <alignment vertical="top"/>
      <protection/>
    </xf>
    <xf numFmtId="3" fontId="2" fillId="0" borderId="16" xfId="42" applyNumberFormat="1" applyFont="1" applyFill="1" applyBorder="1" applyAlignment="1">
      <alignment vertical="top"/>
      <protection/>
    </xf>
    <xf numFmtId="3" fontId="0" fillId="0" borderId="0" xfId="42" applyNumberFormat="1" applyFont="1" applyBorder="1">
      <alignment/>
      <protection/>
    </xf>
    <xf numFmtId="3" fontId="0" fillId="0" borderId="0" xfId="42" applyNumberFormat="1" applyFont="1" applyBorder="1">
      <alignment/>
      <protection/>
    </xf>
    <xf numFmtId="3" fontId="5" fillId="0" borderId="26" xfId="42" applyNumberFormat="1" applyFont="1" applyFill="1" applyBorder="1" applyAlignment="1">
      <alignment horizontal="right"/>
      <protection/>
    </xf>
    <xf numFmtId="3" fontId="12" fillId="0" borderId="20" xfId="42" applyNumberFormat="1" applyFont="1" applyFill="1" applyBorder="1">
      <alignment/>
      <protection/>
    </xf>
    <xf numFmtId="3" fontId="0" fillId="0" borderId="0" xfId="42" applyNumberFormat="1" applyFont="1">
      <alignment/>
      <protection/>
    </xf>
    <xf numFmtId="0" fontId="3" fillId="33" borderId="18" xfId="42" applyFont="1" applyFill="1" applyBorder="1" applyAlignment="1">
      <alignment horizontal="left" vertical="top" wrapText="1"/>
      <protection/>
    </xf>
    <xf numFmtId="0" fontId="4" fillId="0" borderId="27" xfId="42" applyFont="1" applyBorder="1" applyAlignment="1">
      <alignment horizontal="center" wrapText="1"/>
      <protection/>
    </xf>
    <xf numFmtId="3" fontId="2" fillId="0" borderId="18" xfId="42" applyNumberFormat="1" applyFont="1" applyFill="1" applyBorder="1" applyAlignment="1">
      <alignment vertical="top"/>
      <protection/>
    </xf>
    <xf numFmtId="188" fontId="3" fillId="0" borderId="0" xfId="42" applyNumberFormat="1" applyFont="1" applyBorder="1" applyAlignment="1">
      <alignment horizontal="right" vertical="top"/>
      <protection/>
    </xf>
    <xf numFmtId="3" fontId="2" fillId="0" borderId="28" xfId="42" applyNumberFormat="1" applyFont="1" applyBorder="1" applyAlignment="1">
      <alignment vertical="top"/>
      <protection/>
    </xf>
    <xf numFmtId="3" fontId="2" fillId="0" borderId="28" xfId="42" applyNumberFormat="1" applyFont="1" applyBorder="1" applyAlignment="1">
      <alignment vertical="top"/>
      <protection/>
    </xf>
    <xf numFmtId="3" fontId="2" fillId="0" borderId="29" xfId="42" applyNumberFormat="1" applyFont="1" applyBorder="1" applyAlignment="1">
      <alignment vertical="top"/>
      <protection/>
    </xf>
    <xf numFmtId="10" fontId="2" fillId="0" borderId="30" xfId="42" applyNumberFormat="1" applyFont="1" applyFill="1" applyBorder="1" applyAlignment="1">
      <alignment vertical="top"/>
      <protection/>
    </xf>
    <xf numFmtId="0" fontId="2" fillId="0" borderId="13" xfId="42" applyFont="1" applyBorder="1" applyAlignment="1">
      <alignment horizontal="left" vertical="top"/>
      <protection/>
    </xf>
    <xf numFmtId="174" fontId="2" fillId="0" borderId="12" xfId="42" applyNumberFormat="1" applyFont="1" applyFill="1" applyBorder="1" applyAlignment="1">
      <alignment horizontal="left" vertical="top"/>
      <protection/>
    </xf>
    <xf numFmtId="3" fontId="13" fillId="0" borderId="18" xfId="42" applyNumberFormat="1" applyFont="1" applyBorder="1" applyAlignment="1">
      <alignment vertical="top"/>
      <protection/>
    </xf>
    <xf numFmtId="0" fontId="13" fillId="0" borderId="13" xfId="42" applyFont="1" applyBorder="1" applyAlignment="1">
      <alignment horizontal="left" vertical="top" wrapText="1"/>
      <protection/>
    </xf>
    <xf numFmtId="3" fontId="13" fillId="0" borderId="13" xfId="42" applyNumberFormat="1" applyFont="1" applyBorder="1" applyAlignment="1">
      <alignment vertical="top"/>
      <protection/>
    </xf>
    <xf numFmtId="3" fontId="13" fillId="0" borderId="11" xfId="42" applyNumberFormat="1" applyFont="1" applyBorder="1" applyAlignment="1">
      <alignment vertical="top"/>
      <protection/>
    </xf>
    <xf numFmtId="0" fontId="10" fillId="0" borderId="20" xfId="42" applyFont="1" applyBorder="1">
      <alignment/>
      <protection/>
    </xf>
    <xf numFmtId="3" fontId="0" fillId="0" borderId="20" xfId="42" applyNumberFormat="1" applyFont="1" applyBorder="1">
      <alignment/>
      <protection/>
    </xf>
    <xf numFmtId="0" fontId="0" fillId="0" borderId="20" xfId="42" applyFont="1" applyBorder="1">
      <alignment/>
      <protection/>
    </xf>
    <xf numFmtId="0" fontId="14" fillId="0" borderId="20" xfId="42" applyFont="1" applyBorder="1">
      <alignment/>
      <protection/>
    </xf>
    <xf numFmtId="0" fontId="15" fillId="0" borderId="20" xfId="42" applyFont="1" applyBorder="1">
      <alignment/>
      <protection/>
    </xf>
    <xf numFmtId="3" fontId="11" fillId="0" borderId="20" xfId="42" applyNumberFormat="1" applyFont="1" applyBorder="1">
      <alignment/>
      <protection/>
    </xf>
    <xf numFmtId="0" fontId="16" fillId="0" borderId="20" xfId="42" applyFont="1" applyBorder="1">
      <alignment/>
      <protection/>
    </xf>
    <xf numFmtId="3" fontId="2" fillId="0" borderId="11" xfId="42" applyNumberFormat="1" applyFont="1" applyFill="1" applyBorder="1" applyAlignment="1">
      <alignment vertical="top"/>
      <protection/>
    </xf>
    <xf numFmtId="0" fontId="0" fillId="0" borderId="11" xfId="42" applyFont="1" applyFill="1" applyBorder="1">
      <alignment/>
      <protection/>
    </xf>
    <xf numFmtId="3" fontId="2" fillId="0" borderId="13" xfId="42" applyNumberFormat="1" applyFont="1" applyFill="1" applyBorder="1" applyAlignment="1">
      <alignment vertical="top"/>
      <protection/>
    </xf>
    <xf numFmtId="0" fontId="2" fillId="0" borderId="13" xfId="42" applyFont="1" applyFill="1" applyBorder="1" applyAlignment="1">
      <alignment horizontal="left" vertical="top" wrapText="1"/>
      <protection/>
    </xf>
    <xf numFmtId="3" fontId="17" fillId="0" borderId="20" xfId="42" applyNumberFormat="1" applyFont="1" applyBorder="1">
      <alignment/>
      <protection/>
    </xf>
    <xf numFmtId="3" fontId="18" fillId="0" borderId="20" xfId="42" applyNumberFormat="1" applyFont="1" applyBorder="1">
      <alignment/>
      <protection/>
    </xf>
    <xf numFmtId="3" fontId="17" fillId="0" borderId="0" xfId="42" applyNumberFormat="1" applyFont="1">
      <alignment/>
      <protection/>
    </xf>
    <xf numFmtId="0" fontId="2" fillId="0" borderId="13" xfId="42" applyFont="1" applyBorder="1" applyAlignment="1">
      <alignment vertical="top" wrapText="1"/>
      <protection/>
    </xf>
    <xf numFmtId="0" fontId="19" fillId="0" borderId="16" xfId="42" applyFont="1" applyBorder="1">
      <alignment/>
      <protection/>
    </xf>
    <xf numFmtId="176" fontId="13" fillId="0" borderId="17" xfId="42" applyNumberFormat="1" applyFont="1" applyBorder="1" applyAlignment="1">
      <alignment horizontal="left" vertical="top"/>
      <protection/>
    </xf>
    <xf numFmtId="0" fontId="13" fillId="0" borderId="18" xfId="42" applyFont="1" applyBorder="1" applyAlignment="1">
      <alignment horizontal="left" vertical="top" wrapText="1"/>
      <protection/>
    </xf>
    <xf numFmtId="3" fontId="13" fillId="0" borderId="18" xfId="42" applyNumberFormat="1" applyFont="1" applyBorder="1" applyAlignment="1">
      <alignment vertical="top"/>
      <protection/>
    </xf>
    <xf numFmtId="3" fontId="13" fillId="0" borderId="16" xfId="42" applyNumberFormat="1" applyFont="1" applyBorder="1" applyAlignment="1">
      <alignment vertical="top"/>
      <protection/>
    </xf>
    <xf numFmtId="10" fontId="13" fillId="0" borderId="20" xfId="42" applyNumberFormat="1" applyFont="1" applyFill="1" applyBorder="1" applyAlignment="1">
      <alignment vertical="top"/>
      <protection/>
    </xf>
    <xf numFmtId="3" fontId="12" fillId="0" borderId="20" xfId="42" applyNumberFormat="1" applyFont="1" applyFill="1" applyBorder="1" applyAlignment="1">
      <alignment vertical="top"/>
      <protection/>
    </xf>
    <xf numFmtId="3" fontId="20" fillId="0" borderId="20" xfId="42" applyNumberFormat="1" applyFont="1" applyFill="1" applyBorder="1" applyAlignment="1">
      <alignment vertical="top"/>
      <protection/>
    </xf>
    <xf numFmtId="9" fontId="0" fillId="0" borderId="0" xfId="42" applyNumberFormat="1" applyFont="1">
      <alignment/>
      <protection/>
    </xf>
    <xf numFmtId="3" fontId="2" fillId="0" borderId="18" xfId="42" applyNumberFormat="1" applyFont="1" applyBorder="1" applyAlignment="1">
      <alignment vertical="top"/>
      <protection/>
    </xf>
    <xf numFmtId="3" fontId="3" fillId="33" borderId="18" xfId="42" applyNumberFormat="1" applyFont="1" applyFill="1" applyBorder="1" applyAlignment="1">
      <alignment vertical="top"/>
      <protection/>
    </xf>
    <xf numFmtId="3" fontId="21" fillId="0" borderId="20" xfId="42" applyNumberFormat="1" applyFont="1" applyFill="1" applyBorder="1" applyAlignment="1">
      <alignment vertical="top"/>
      <protection/>
    </xf>
    <xf numFmtId="4" fontId="2" fillId="34" borderId="18" xfId="42" applyNumberFormat="1" applyFont="1" applyFill="1" applyBorder="1" applyAlignment="1">
      <alignment vertical="top"/>
      <protection/>
    </xf>
    <xf numFmtId="4" fontId="3" fillId="33" borderId="18" xfId="42" applyNumberFormat="1" applyFont="1" applyFill="1" applyBorder="1" applyAlignment="1">
      <alignment vertical="top"/>
      <protection/>
    </xf>
    <xf numFmtId="3" fontId="3" fillId="0" borderId="0" xfId="42" applyNumberFormat="1" applyFont="1" applyBorder="1" applyAlignment="1">
      <alignment horizontal="right" vertical="top"/>
      <protection/>
    </xf>
    <xf numFmtId="0" fontId="0" fillId="0" borderId="31" xfId="42" applyFont="1" applyBorder="1">
      <alignment/>
      <protection/>
    </xf>
    <xf numFmtId="176" fontId="2" fillId="0" borderId="32" xfId="42" applyNumberFormat="1" applyFont="1" applyBorder="1" applyAlignment="1">
      <alignment horizontal="left" vertical="top"/>
      <protection/>
    </xf>
    <xf numFmtId="3" fontId="2" fillId="0" borderId="33" xfId="42" applyNumberFormat="1" applyFont="1" applyBorder="1" applyAlignment="1">
      <alignment vertical="top"/>
      <protection/>
    </xf>
    <xf numFmtId="3" fontId="2" fillId="0" borderId="31" xfId="42" applyNumberFormat="1" applyFont="1" applyBorder="1" applyAlignment="1">
      <alignment vertical="top"/>
      <protection/>
    </xf>
    <xf numFmtId="10" fontId="2" fillId="0" borderId="34" xfId="42" applyNumberFormat="1" applyFont="1" applyFill="1" applyBorder="1" applyAlignment="1">
      <alignment vertical="top"/>
      <protection/>
    </xf>
    <xf numFmtId="3" fontId="2" fillId="0" borderId="19" xfId="42" applyNumberFormat="1" applyFont="1" applyBorder="1" applyAlignment="1">
      <alignment vertical="top"/>
      <protection/>
    </xf>
    <xf numFmtId="0" fontId="5" fillId="0" borderId="33" xfId="42" applyFont="1" applyBorder="1" applyAlignment="1">
      <alignment vertical="top" wrapText="1"/>
      <protection/>
    </xf>
    <xf numFmtId="3" fontId="5" fillId="0" borderId="26" xfId="42" applyNumberFormat="1" applyFont="1" applyFill="1" applyBorder="1" applyAlignment="1">
      <alignment horizontal="right" vertical="top"/>
      <protection/>
    </xf>
    <xf numFmtId="174" fontId="2" fillId="34" borderId="17" xfId="42" applyNumberFormat="1" applyFont="1" applyFill="1" applyBorder="1" applyAlignment="1">
      <alignment horizontal="left" vertical="top"/>
      <protection/>
    </xf>
    <xf numFmtId="174" fontId="2" fillId="0" borderId="0" xfId="42" applyNumberFormat="1" applyFont="1" applyFill="1" applyBorder="1" applyAlignment="1">
      <alignment horizontal="left" vertical="top"/>
      <protection/>
    </xf>
    <xf numFmtId="0" fontId="0" fillId="0" borderId="35" xfId="42" applyFont="1" applyBorder="1">
      <alignment/>
      <protection/>
    </xf>
    <xf numFmtId="174" fontId="2" fillId="34" borderId="22" xfId="42" applyNumberFormat="1" applyFont="1" applyFill="1" applyBorder="1" applyAlignment="1">
      <alignment horizontal="left" vertical="top"/>
      <protection/>
    </xf>
    <xf numFmtId="172" fontId="3" fillId="33" borderId="13" xfId="42" applyNumberFormat="1" applyFont="1" applyFill="1" applyBorder="1" applyAlignment="1">
      <alignment horizontal="left" vertical="top"/>
      <protection/>
    </xf>
    <xf numFmtId="178" fontId="3" fillId="33" borderId="36" xfId="42" applyNumberFormat="1" applyFont="1" applyFill="1" applyBorder="1" applyAlignment="1">
      <alignment horizontal="left" vertical="top"/>
      <protection/>
    </xf>
    <xf numFmtId="0" fontId="0" fillId="35" borderId="37" xfId="42" applyFont="1" applyFill="1" applyBorder="1">
      <alignment/>
      <protection/>
    </xf>
    <xf numFmtId="0" fontId="0" fillId="35" borderId="38" xfId="42" applyFont="1" applyFill="1" applyBorder="1">
      <alignment/>
      <protection/>
    </xf>
    <xf numFmtId="0" fontId="0" fillId="0" borderId="38" xfId="42" applyFont="1" applyBorder="1">
      <alignment/>
      <protection/>
    </xf>
    <xf numFmtId="0" fontId="0" fillId="0" borderId="21" xfId="42" applyFont="1" applyBorder="1">
      <alignment/>
      <protection/>
    </xf>
    <xf numFmtId="180" fontId="2" fillId="34" borderId="17" xfId="42" applyNumberFormat="1" applyFont="1" applyFill="1" applyBorder="1" applyAlignment="1">
      <alignment horizontal="left" vertical="top"/>
      <protection/>
    </xf>
    <xf numFmtId="178" fontId="3" fillId="33" borderId="13" xfId="42" applyNumberFormat="1" applyFont="1" applyFill="1" applyBorder="1" applyAlignment="1">
      <alignment horizontal="left" vertical="top"/>
      <protection/>
    </xf>
    <xf numFmtId="178" fontId="3" fillId="33" borderId="14" xfId="42" applyNumberFormat="1" applyFont="1" applyFill="1" applyBorder="1" applyAlignment="1">
      <alignment horizontal="left" vertical="top"/>
      <protection/>
    </xf>
    <xf numFmtId="180" fontId="2" fillId="34" borderId="27" xfId="42" applyNumberFormat="1" applyFont="1" applyFill="1" applyBorder="1" applyAlignment="1">
      <alignment horizontal="left" vertical="top"/>
      <protection/>
    </xf>
    <xf numFmtId="180" fontId="2" fillId="0" borderId="0" xfId="42" applyNumberFormat="1" applyFont="1" applyFill="1" applyBorder="1" applyAlignment="1">
      <alignment horizontal="left" vertical="top"/>
      <protection/>
    </xf>
    <xf numFmtId="178" fontId="3" fillId="33" borderId="11" xfId="42" applyNumberFormat="1" applyFont="1" applyFill="1" applyBorder="1" applyAlignment="1">
      <alignment horizontal="left" vertical="top"/>
      <protection/>
    </xf>
    <xf numFmtId="0" fontId="0" fillId="0" borderId="37" xfId="42" applyFont="1" applyBorder="1">
      <alignment/>
      <protection/>
    </xf>
    <xf numFmtId="178" fontId="3" fillId="33" borderId="12" xfId="42" applyNumberFormat="1" applyFont="1" applyFill="1" applyBorder="1" applyAlignment="1">
      <alignment horizontal="left" vertical="top"/>
      <protection/>
    </xf>
    <xf numFmtId="0" fontId="0" fillId="0" borderId="32" xfId="42" applyFont="1" applyBorder="1">
      <alignment/>
      <protection/>
    </xf>
    <xf numFmtId="0" fontId="0" fillId="33" borderId="12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3" fillId="33" borderId="39" xfId="42" applyFont="1" applyFill="1" applyBorder="1" applyAlignment="1">
      <alignment horizontal="left" vertical="top"/>
      <protection/>
    </xf>
    <xf numFmtId="3" fontId="3" fillId="33" borderId="39" xfId="42" applyNumberFormat="1" applyFont="1" applyFill="1" applyBorder="1" applyAlignment="1">
      <alignment vertical="top"/>
      <protection/>
    </xf>
    <xf numFmtId="10" fontId="3" fillId="33" borderId="21" xfId="42" applyNumberFormat="1" applyFont="1" applyFill="1" applyBorder="1" applyAlignment="1">
      <alignment vertical="top"/>
      <protection/>
    </xf>
    <xf numFmtId="0" fontId="0" fillId="33" borderId="14" xfId="42" applyFont="1" applyFill="1" applyBorder="1">
      <alignment/>
      <protection/>
    </xf>
    <xf numFmtId="0" fontId="0" fillId="33" borderId="22" xfId="42" applyFont="1" applyFill="1" applyBorder="1">
      <alignment/>
      <protection/>
    </xf>
    <xf numFmtId="0" fontId="3" fillId="33" borderId="15" xfId="42" applyFont="1" applyFill="1" applyBorder="1" applyAlignment="1">
      <alignment horizontal="left" vertical="top"/>
      <protection/>
    </xf>
    <xf numFmtId="3" fontId="3" fillId="33" borderId="15" xfId="42" applyNumberFormat="1" applyFont="1" applyFill="1" applyBorder="1" applyAlignment="1">
      <alignment vertical="top"/>
      <protection/>
    </xf>
    <xf numFmtId="0" fontId="0" fillId="0" borderId="14" xfId="42" applyFont="1" applyBorder="1">
      <alignment/>
      <protection/>
    </xf>
    <xf numFmtId="176" fontId="2" fillId="0" borderId="22" xfId="42" applyNumberFormat="1" applyFont="1" applyBorder="1" applyAlignment="1">
      <alignment horizontal="left" vertical="top"/>
      <protection/>
    </xf>
    <xf numFmtId="0" fontId="2" fillId="0" borderId="15" xfId="42" applyFont="1" applyBorder="1" applyAlignment="1">
      <alignment horizontal="left" vertical="top"/>
      <protection/>
    </xf>
    <xf numFmtId="3" fontId="2" fillId="0" borderId="39" xfId="42" applyNumberFormat="1" applyFont="1" applyBorder="1" applyAlignment="1">
      <alignment vertical="top"/>
      <protection/>
    </xf>
    <xf numFmtId="3" fontId="2" fillId="0" borderId="15" xfId="42" applyNumberFormat="1" applyFont="1" applyBorder="1" applyAlignment="1">
      <alignment vertical="top"/>
      <protection/>
    </xf>
    <xf numFmtId="3" fontId="2" fillId="0" borderId="12" xfId="42" applyNumberFormat="1" applyFont="1" applyBorder="1" applyAlignment="1">
      <alignment vertical="top"/>
      <protection/>
    </xf>
    <xf numFmtId="10" fontId="2" fillId="0" borderId="21" xfId="42" applyNumberFormat="1" applyFont="1" applyFill="1" applyBorder="1" applyAlignment="1">
      <alignment vertical="top"/>
      <protection/>
    </xf>
    <xf numFmtId="176" fontId="2" fillId="0" borderId="0" xfId="42" applyNumberFormat="1" applyFont="1" applyBorder="1" applyAlignment="1">
      <alignment horizontal="left" vertical="top"/>
      <protection/>
    </xf>
    <xf numFmtId="0" fontId="2" fillId="0" borderId="39" xfId="42" applyFont="1" applyBorder="1" applyAlignment="1">
      <alignment horizontal="left" vertical="top" wrapText="1"/>
      <protection/>
    </xf>
    <xf numFmtId="3" fontId="2" fillId="0" borderId="14" xfId="42" applyNumberFormat="1" applyFont="1" applyBorder="1" applyAlignment="1">
      <alignment vertical="top"/>
      <protection/>
    </xf>
    <xf numFmtId="178" fontId="3" fillId="33" borderId="39" xfId="42" applyNumberFormat="1" applyFont="1" applyFill="1" applyBorder="1" applyAlignment="1">
      <alignment horizontal="left" vertical="top"/>
      <protection/>
    </xf>
    <xf numFmtId="3" fontId="2" fillId="0" borderId="24" xfId="42" applyNumberFormat="1" applyFont="1" applyFill="1" applyBorder="1" applyAlignment="1">
      <alignment vertical="top"/>
      <protection/>
    </xf>
    <xf numFmtId="0" fontId="0" fillId="0" borderId="40" xfId="42" applyFont="1" applyBorder="1">
      <alignment/>
      <protection/>
    </xf>
    <xf numFmtId="0" fontId="0" fillId="0" borderId="17" xfId="42" applyFont="1" applyBorder="1">
      <alignment/>
      <protection/>
    </xf>
    <xf numFmtId="0" fontId="0" fillId="0" borderId="25" xfId="42" applyFont="1" applyBorder="1">
      <alignment/>
      <protection/>
    </xf>
    <xf numFmtId="180" fontId="2" fillId="34" borderId="10" xfId="42" applyNumberFormat="1" applyFont="1" applyFill="1" applyBorder="1" applyAlignment="1">
      <alignment horizontal="left" vertical="top"/>
      <protection/>
    </xf>
    <xf numFmtId="180" fontId="2" fillId="34" borderId="22" xfId="42" applyNumberFormat="1" applyFont="1" applyFill="1" applyBorder="1" applyAlignment="1">
      <alignment horizontal="left" vertical="top"/>
      <protection/>
    </xf>
    <xf numFmtId="0" fontId="0" fillId="0" borderId="22" xfId="42" applyFont="1" applyBorder="1">
      <alignment/>
      <protection/>
    </xf>
    <xf numFmtId="0" fontId="2" fillId="0" borderId="15" xfId="42" applyFont="1" applyBorder="1" applyAlignment="1">
      <alignment horizontal="left" vertical="top" wrapText="1"/>
      <protection/>
    </xf>
    <xf numFmtId="0" fontId="0" fillId="0" borderId="41" xfId="42" applyFont="1" applyBorder="1">
      <alignment/>
      <protection/>
    </xf>
    <xf numFmtId="3" fontId="12" fillId="0" borderId="21" xfId="42" applyNumberFormat="1" applyFont="1" applyFill="1" applyBorder="1" applyAlignment="1">
      <alignment vertical="top"/>
      <protection/>
    </xf>
    <xf numFmtId="180" fontId="2" fillId="34" borderId="42" xfId="42" applyNumberFormat="1" applyFont="1" applyFill="1" applyBorder="1" applyAlignment="1">
      <alignment horizontal="left" vertical="top"/>
      <protection/>
    </xf>
    <xf numFmtId="180" fontId="2" fillId="34" borderId="0" xfId="42" applyNumberFormat="1" applyFont="1" applyFill="1" applyBorder="1" applyAlignment="1">
      <alignment horizontal="left" vertical="top"/>
      <protection/>
    </xf>
    <xf numFmtId="180" fontId="2" fillId="34" borderId="14" xfId="42" applyNumberFormat="1" applyFont="1" applyFill="1" applyBorder="1" applyAlignment="1">
      <alignment horizontal="left" vertical="top"/>
      <protection/>
    </xf>
    <xf numFmtId="0" fontId="0" fillId="0" borderId="16" xfId="42" applyFont="1" applyFill="1" applyBorder="1">
      <alignment/>
      <protection/>
    </xf>
    <xf numFmtId="0" fontId="2" fillId="0" borderId="18" xfId="42" applyFont="1" applyFill="1" applyBorder="1" applyAlignment="1">
      <alignment horizontal="left" vertical="top" wrapText="1"/>
      <protection/>
    </xf>
    <xf numFmtId="180" fontId="2" fillId="34" borderId="43" xfId="42" applyNumberFormat="1" applyFont="1" applyFill="1" applyBorder="1" applyAlignment="1">
      <alignment horizontal="left" vertical="top"/>
      <protection/>
    </xf>
    <xf numFmtId="0" fontId="0" fillId="0" borderId="44" xfId="42" applyFont="1" applyBorder="1">
      <alignment/>
      <protection/>
    </xf>
    <xf numFmtId="0" fontId="0" fillId="0" borderId="45" xfId="42" applyFont="1" applyBorder="1">
      <alignment/>
      <protection/>
    </xf>
    <xf numFmtId="0" fontId="0" fillId="0" borderId="46" xfId="42" applyFont="1" applyBorder="1">
      <alignment/>
      <protection/>
    </xf>
    <xf numFmtId="0" fontId="2" fillId="0" borderId="39" xfId="42" applyFont="1" applyBorder="1" applyAlignment="1">
      <alignment horizontal="left" vertical="top"/>
      <protection/>
    </xf>
    <xf numFmtId="0" fontId="0" fillId="34" borderId="12" xfId="42" applyFont="1" applyFill="1" applyBorder="1">
      <alignment/>
      <protection/>
    </xf>
    <xf numFmtId="0" fontId="0" fillId="34" borderId="0" xfId="42" applyFont="1" applyFill="1" applyBorder="1">
      <alignment/>
      <protection/>
    </xf>
    <xf numFmtId="0" fontId="2" fillId="34" borderId="39" xfId="42" applyFont="1" applyFill="1" applyBorder="1" applyAlignment="1">
      <alignment horizontal="left" vertical="top" wrapText="1"/>
      <protection/>
    </xf>
    <xf numFmtId="180" fontId="2" fillId="34" borderId="20" xfId="42" applyNumberFormat="1" applyFont="1" applyFill="1" applyBorder="1" applyAlignment="1">
      <alignment horizontal="left" vertical="top"/>
      <protection/>
    </xf>
    <xf numFmtId="180" fontId="2" fillId="34" borderId="47" xfId="42" applyNumberFormat="1" applyFont="1" applyFill="1" applyBorder="1" applyAlignment="1">
      <alignment horizontal="left" vertical="top"/>
      <protection/>
    </xf>
    <xf numFmtId="180" fontId="2" fillId="34" borderId="44" xfId="42" applyNumberFormat="1" applyFont="1" applyFill="1" applyBorder="1" applyAlignment="1">
      <alignment horizontal="left" vertical="top"/>
      <protection/>
    </xf>
    <xf numFmtId="176" fontId="2" fillId="0" borderId="35" xfId="42" applyNumberFormat="1" applyFont="1" applyBorder="1" applyAlignment="1">
      <alignment horizontal="left" vertical="top"/>
      <protection/>
    </xf>
    <xf numFmtId="0" fontId="2" fillId="0" borderId="36" xfId="42" applyFont="1" applyBorder="1" applyAlignment="1">
      <alignment horizontal="left" vertical="top" wrapText="1"/>
      <protection/>
    </xf>
    <xf numFmtId="3" fontId="2" fillId="0" borderId="18" xfId="42" applyNumberFormat="1" applyFont="1" applyBorder="1" applyAlignment="1">
      <alignment/>
      <protection/>
    </xf>
    <xf numFmtId="3" fontId="12" fillId="0" borderId="20" xfId="42" applyNumberFormat="1" applyFont="1" applyFill="1" applyBorder="1" applyAlignment="1">
      <alignment/>
      <protection/>
    </xf>
    <xf numFmtId="10" fontId="2" fillId="0" borderId="20" xfId="42" applyNumberFormat="1" applyFont="1" applyFill="1" applyBorder="1" applyAlignment="1">
      <alignment/>
      <protection/>
    </xf>
    <xf numFmtId="3" fontId="2" fillId="0" borderId="19" xfId="42" applyNumberFormat="1" applyFont="1" applyBorder="1" applyAlignment="1">
      <alignment/>
      <protection/>
    </xf>
    <xf numFmtId="3" fontId="2" fillId="0" borderId="15" xfId="42" applyNumberFormat="1" applyFont="1" applyBorder="1" applyAlignment="1">
      <alignment/>
      <protection/>
    </xf>
    <xf numFmtId="3" fontId="12" fillId="0" borderId="21" xfId="42" applyNumberFormat="1" applyFont="1" applyFill="1" applyBorder="1" applyAlignment="1">
      <alignment/>
      <protection/>
    </xf>
    <xf numFmtId="3" fontId="12" fillId="0" borderId="0" xfId="42" applyNumberFormat="1" applyFont="1" applyFill="1" applyBorder="1" applyAlignment="1">
      <alignment/>
      <protection/>
    </xf>
    <xf numFmtId="3" fontId="2" fillId="0" borderId="13" xfId="42" applyNumberFormat="1" applyFont="1" applyBorder="1" applyAlignment="1">
      <alignment/>
      <protection/>
    </xf>
    <xf numFmtId="3" fontId="2" fillId="34" borderId="18" xfId="42" applyNumberFormat="1" applyFont="1" applyFill="1" applyBorder="1" applyAlignment="1">
      <alignment/>
      <protection/>
    </xf>
    <xf numFmtId="10" fontId="2" fillId="34" borderId="20" xfId="42" applyNumberFormat="1" applyFont="1" applyFill="1" applyBorder="1" applyAlignment="1">
      <alignment/>
      <protection/>
    </xf>
    <xf numFmtId="3" fontId="2" fillId="34" borderId="15" xfId="42" applyNumberFormat="1" applyFont="1" applyFill="1" applyBorder="1" applyAlignment="1">
      <alignment/>
      <protection/>
    </xf>
    <xf numFmtId="3" fontId="2" fillId="0" borderId="18" xfId="42" applyNumberFormat="1" applyFont="1" applyBorder="1" applyAlignment="1">
      <alignment/>
      <protection/>
    </xf>
    <xf numFmtId="3" fontId="2" fillId="0" borderId="18" xfId="42" applyNumberFormat="1" applyFont="1" applyFill="1" applyBorder="1" applyAlignment="1">
      <alignment/>
      <protection/>
    </xf>
    <xf numFmtId="3" fontId="2" fillId="34" borderId="13" xfId="42" applyNumberFormat="1" applyFont="1" applyFill="1" applyBorder="1" applyAlignment="1">
      <alignment/>
      <protection/>
    </xf>
    <xf numFmtId="3" fontId="2" fillId="0" borderId="39" xfId="42" applyNumberFormat="1" applyFont="1" applyBorder="1" applyAlignment="1">
      <alignment/>
      <protection/>
    </xf>
    <xf numFmtId="3" fontId="2" fillId="34" borderId="39" xfId="42" applyNumberFormat="1" applyFont="1" applyFill="1" applyBorder="1" applyAlignment="1">
      <alignment/>
      <protection/>
    </xf>
    <xf numFmtId="3" fontId="2" fillId="0" borderId="36" xfId="42" applyNumberFormat="1" applyFont="1" applyBorder="1" applyAlignment="1">
      <alignment/>
      <protection/>
    </xf>
    <xf numFmtId="0" fontId="7" fillId="0" borderId="0" xfId="42" applyFont="1" applyBorder="1" applyAlignment="1">
      <alignment horizontal="center"/>
      <protection/>
    </xf>
    <xf numFmtId="10" fontId="2" fillId="0" borderId="21" xfId="42" applyNumberFormat="1" applyFont="1" applyFill="1" applyBorder="1" applyAlignment="1">
      <alignment/>
      <protection/>
    </xf>
    <xf numFmtId="176" fontId="2" fillId="0" borderId="48" xfId="42" applyNumberFormat="1" applyFont="1" applyBorder="1" applyAlignment="1">
      <alignment horizontal="left" vertical="top"/>
      <protection/>
    </xf>
    <xf numFmtId="3" fontId="2" fillId="0" borderId="49" xfId="42" applyNumberFormat="1" applyFont="1" applyBorder="1" applyAlignment="1">
      <alignment/>
      <protection/>
    </xf>
    <xf numFmtId="0" fontId="0" fillId="0" borderId="39" xfId="42" applyFont="1" applyBorder="1">
      <alignment/>
      <protection/>
    </xf>
    <xf numFmtId="0" fontId="1" fillId="0" borderId="20" xfId="42" applyFont="1" applyBorder="1" applyAlignment="1">
      <alignment horizontal="center" vertical="center" wrapText="1"/>
      <protection/>
    </xf>
    <xf numFmtId="3" fontId="2" fillId="0" borderId="50" xfId="42" applyNumberFormat="1" applyFont="1" applyBorder="1" applyAlignment="1">
      <alignment/>
      <protection/>
    </xf>
    <xf numFmtId="10" fontId="2" fillId="34" borderId="21" xfId="42" applyNumberFormat="1" applyFont="1" applyFill="1" applyBorder="1" applyAlignment="1">
      <alignment/>
      <protection/>
    </xf>
    <xf numFmtId="10" fontId="2" fillId="0" borderId="37" xfId="42" applyNumberFormat="1" applyFont="1" applyFill="1" applyBorder="1" applyAlignment="1">
      <alignment/>
      <protection/>
    </xf>
    <xf numFmtId="3" fontId="2" fillId="0" borderId="51" xfId="42" applyNumberFormat="1" applyFont="1" applyBorder="1" applyAlignment="1">
      <alignment/>
      <protection/>
    </xf>
    <xf numFmtId="0" fontId="0" fillId="34" borderId="52" xfId="42" applyFont="1" applyFill="1" applyBorder="1">
      <alignment/>
      <protection/>
    </xf>
    <xf numFmtId="0" fontId="2" fillId="34" borderId="50" xfId="42" applyFont="1" applyFill="1" applyBorder="1" applyAlignment="1">
      <alignment horizontal="left" vertical="top"/>
      <protection/>
    </xf>
    <xf numFmtId="3" fontId="2" fillId="34" borderId="50" xfId="42" applyNumberFormat="1" applyFont="1" applyFill="1" applyBorder="1" applyAlignment="1">
      <alignment/>
      <protection/>
    </xf>
    <xf numFmtId="176" fontId="2" fillId="0" borderId="52" xfId="42" applyNumberFormat="1" applyFont="1" applyBorder="1" applyAlignment="1">
      <alignment horizontal="left" vertical="top"/>
      <protection/>
    </xf>
    <xf numFmtId="0" fontId="2" fillId="0" borderId="50" xfId="42" applyFont="1" applyBorder="1" applyAlignment="1">
      <alignment horizontal="left" vertical="top"/>
      <protection/>
    </xf>
    <xf numFmtId="0" fontId="2" fillId="0" borderId="50" xfId="42" applyFont="1" applyBorder="1" applyAlignment="1">
      <alignment horizontal="left" vertical="top" wrapText="1"/>
      <protection/>
    </xf>
    <xf numFmtId="3" fontId="2" fillId="0" borderId="20" xfId="42" applyNumberFormat="1" applyFont="1" applyBorder="1" applyAlignment="1">
      <alignment/>
      <protection/>
    </xf>
    <xf numFmtId="0" fontId="2" fillId="0" borderId="36" xfId="42" applyFont="1" applyBorder="1" applyAlignment="1">
      <alignment horizontal="left" vertical="top"/>
      <protection/>
    </xf>
    <xf numFmtId="0" fontId="0" fillId="34" borderId="53" xfId="42" applyFont="1" applyFill="1" applyBorder="1">
      <alignment/>
      <protection/>
    </xf>
    <xf numFmtId="0" fontId="0" fillId="34" borderId="48" xfId="42" applyFont="1" applyFill="1" applyBorder="1">
      <alignment/>
      <protection/>
    </xf>
    <xf numFmtId="0" fontId="2" fillId="34" borderId="49" xfId="42" applyFont="1" applyFill="1" applyBorder="1" applyAlignment="1">
      <alignment horizontal="left" vertical="top"/>
      <protection/>
    </xf>
    <xf numFmtId="3" fontId="2" fillId="34" borderId="49" xfId="42" applyNumberFormat="1" applyFont="1" applyFill="1" applyBorder="1" applyAlignment="1">
      <alignment/>
      <protection/>
    </xf>
    <xf numFmtId="0" fontId="2" fillId="0" borderId="49" xfId="42" applyFont="1" applyBorder="1" applyAlignment="1">
      <alignment horizontal="left" vertical="top"/>
      <protection/>
    </xf>
    <xf numFmtId="180" fontId="2" fillId="34" borderId="54" xfId="42" applyNumberFormat="1" applyFont="1" applyFill="1" applyBorder="1" applyAlignment="1">
      <alignment horizontal="left" vertical="top"/>
      <protection/>
    </xf>
    <xf numFmtId="3" fontId="5" fillId="0" borderId="50" xfId="42" applyNumberFormat="1" applyFont="1" applyFill="1" applyBorder="1" applyAlignment="1">
      <alignment horizontal="right"/>
      <protection/>
    </xf>
    <xf numFmtId="0" fontId="0" fillId="0" borderId="48" xfId="42" applyFont="1" applyBorder="1">
      <alignment/>
      <protection/>
    </xf>
    <xf numFmtId="174" fontId="2" fillId="34" borderId="55" xfId="42" applyNumberFormat="1" applyFont="1" applyFill="1" applyBorder="1" applyAlignment="1">
      <alignment horizontal="left" vertical="top"/>
      <protection/>
    </xf>
    <xf numFmtId="0" fontId="0" fillId="0" borderId="52" xfId="42" applyFont="1" applyBorder="1">
      <alignment/>
      <protection/>
    </xf>
    <xf numFmtId="180" fontId="2" fillId="34" borderId="56" xfId="42" applyNumberFormat="1" applyFont="1" applyFill="1" applyBorder="1" applyAlignment="1">
      <alignment horizontal="left" vertical="top"/>
      <protection/>
    </xf>
    <xf numFmtId="0" fontId="0" fillId="34" borderId="24" xfId="42" applyFont="1" applyFill="1" applyBorder="1">
      <alignment/>
      <protection/>
    </xf>
    <xf numFmtId="180" fontId="2" fillId="34" borderId="25" xfId="42" applyNumberFormat="1" applyFont="1" applyFill="1" applyBorder="1" applyAlignment="1">
      <alignment horizontal="left" vertical="top"/>
      <protection/>
    </xf>
    <xf numFmtId="3" fontId="2" fillId="0" borderId="13" xfId="42" applyNumberFormat="1" applyFont="1" applyFill="1" applyBorder="1" applyAlignment="1">
      <alignment/>
      <protection/>
    </xf>
    <xf numFmtId="0" fontId="2" fillId="0" borderId="13" xfId="42" applyFont="1" applyFill="1" applyBorder="1" applyAlignment="1">
      <alignment horizontal="left" vertical="top"/>
      <protection/>
    </xf>
    <xf numFmtId="0" fontId="12" fillId="0" borderId="10" xfId="42" applyFont="1" applyFill="1" applyBorder="1" applyAlignment="1">
      <alignment horizontal="left"/>
      <protection/>
    </xf>
    <xf numFmtId="0" fontId="0" fillId="0" borderId="10" xfId="42" applyFont="1" applyFill="1" applyBorder="1">
      <alignment/>
      <protection/>
    </xf>
    <xf numFmtId="180" fontId="2" fillId="0" borderId="37" xfId="42" applyNumberFormat="1" applyFont="1" applyFill="1" applyBorder="1" applyAlignment="1">
      <alignment horizontal="left" vertical="top"/>
      <protection/>
    </xf>
    <xf numFmtId="3" fontId="5" fillId="0" borderId="35" xfId="42" applyNumberFormat="1" applyFont="1" applyFill="1" applyBorder="1" applyAlignment="1">
      <alignment horizontal="right"/>
      <protection/>
    </xf>
    <xf numFmtId="180" fontId="2" fillId="34" borderId="57" xfId="42" applyNumberFormat="1" applyFont="1" applyFill="1" applyBorder="1" applyAlignment="1">
      <alignment horizontal="left" vertical="top"/>
      <protection/>
    </xf>
    <xf numFmtId="3" fontId="2" fillId="0" borderId="36" xfId="42" applyNumberFormat="1" applyFont="1" applyFill="1" applyBorder="1" applyAlignment="1">
      <alignment/>
      <protection/>
    </xf>
    <xf numFmtId="178" fontId="3" fillId="0" borderId="37" xfId="42" applyNumberFormat="1" applyFont="1" applyFill="1" applyBorder="1" applyAlignment="1">
      <alignment horizontal="left" vertical="top"/>
      <protection/>
    </xf>
    <xf numFmtId="178" fontId="3" fillId="0" borderId="38" xfId="42" applyNumberFormat="1" applyFont="1" applyFill="1" applyBorder="1" applyAlignment="1">
      <alignment horizontal="left" vertical="top"/>
      <protection/>
    </xf>
    <xf numFmtId="0" fontId="2" fillId="0" borderId="43" xfId="42" applyFont="1" applyBorder="1" applyAlignment="1">
      <alignment horizontal="left" vertical="top"/>
      <protection/>
    </xf>
    <xf numFmtId="0" fontId="0" fillId="0" borderId="58" xfId="42" applyFont="1" applyBorder="1">
      <alignment/>
      <protection/>
    </xf>
    <xf numFmtId="176" fontId="2" fillId="0" borderId="44" xfId="42" applyNumberFormat="1" applyFont="1" applyBorder="1" applyAlignment="1">
      <alignment horizontal="left" vertical="top"/>
      <protection/>
    </xf>
    <xf numFmtId="176" fontId="2" fillId="0" borderId="46" xfId="42" applyNumberFormat="1" applyFont="1" applyBorder="1" applyAlignment="1">
      <alignment horizontal="left" vertical="top"/>
      <protection/>
    </xf>
    <xf numFmtId="0" fontId="0" fillId="0" borderId="26" xfId="42" applyFont="1" applyBorder="1">
      <alignment/>
      <protection/>
    </xf>
    <xf numFmtId="176" fontId="2" fillId="0" borderId="59" xfId="42" applyNumberFormat="1" applyFont="1" applyBorder="1" applyAlignment="1">
      <alignment horizontal="left" vertical="top"/>
      <protection/>
    </xf>
    <xf numFmtId="0" fontId="0" fillId="37" borderId="16" xfId="42" applyFont="1" applyFill="1" applyBorder="1">
      <alignment/>
      <protection/>
    </xf>
    <xf numFmtId="0" fontId="0" fillId="37" borderId="17" xfId="42" applyFont="1" applyFill="1" applyBorder="1">
      <alignment/>
      <protection/>
    </xf>
    <xf numFmtId="0" fontId="3" fillId="37" borderId="18" xfId="42" applyFont="1" applyFill="1" applyBorder="1" applyAlignment="1">
      <alignment horizontal="left" vertical="top"/>
      <protection/>
    </xf>
    <xf numFmtId="3" fontId="3" fillId="37" borderId="18" xfId="42" applyNumberFormat="1" applyFont="1" applyFill="1" applyBorder="1" applyAlignment="1">
      <alignment/>
      <protection/>
    </xf>
    <xf numFmtId="10" fontId="3" fillId="37" borderId="20" xfId="42" applyNumberFormat="1" applyFont="1" applyFill="1" applyBorder="1" applyAlignment="1">
      <alignment/>
      <protection/>
    </xf>
    <xf numFmtId="0" fontId="0" fillId="37" borderId="12" xfId="42" applyFont="1" applyFill="1" applyBorder="1">
      <alignment/>
      <protection/>
    </xf>
    <xf numFmtId="0" fontId="0" fillId="37" borderId="0" xfId="42" applyFont="1" applyFill="1" applyBorder="1">
      <alignment/>
      <protection/>
    </xf>
    <xf numFmtId="0" fontId="3" fillId="37" borderId="39" xfId="42" applyFont="1" applyFill="1" applyBorder="1" applyAlignment="1">
      <alignment horizontal="left" vertical="top"/>
      <protection/>
    </xf>
    <xf numFmtId="3" fontId="3" fillId="37" borderId="39" xfId="42" applyNumberFormat="1" applyFont="1" applyFill="1" applyBorder="1" applyAlignment="1">
      <alignment/>
      <protection/>
    </xf>
    <xf numFmtId="178" fontId="3" fillId="37" borderId="26" xfId="42" applyNumberFormat="1" applyFont="1" applyFill="1" applyBorder="1" applyAlignment="1">
      <alignment horizontal="left" vertical="top"/>
      <protection/>
    </xf>
    <xf numFmtId="0" fontId="0" fillId="37" borderId="60" xfId="42" applyFont="1" applyFill="1" applyBorder="1">
      <alignment/>
      <protection/>
    </xf>
    <xf numFmtId="0" fontId="0" fillId="37" borderId="52" xfId="42" applyFont="1" applyFill="1" applyBorder="1">
      <alignment/>
      <protection/>
    </xf>
    <xf numFmtId="0" fontId="3" fillId="37" borderId="50" xfId="42" applyFont="1" applyFill="1" applyBorder="1" applyAlignment="1">
      <alignment horizontal="left" vertical="top"/>
      <protection/>
    </xf>
    <xf numFmtId="3" fontId="3" fillId="37" borderId="50" xfId="42" applyNumberFormat="1" applyFont="1" applyFill="1" applyBorder="1" applyAlignment="1">
      <alignment/>
      <protection/>
    </xf>
    <xf numFmtId="0" fontId="0" fillId="37" borderId="26" xfId="42" applyFont="1" applyFill="1" applyBorder="1">
      <alignment/>
      <protection/>
    </xf>
    <xf numFmtId="178" fontId="3" fillId="37" borderId="40" xfId="42" applyNumberFormat="1" applyFont="1" applyFill="1" applyBorder="1" applyAlignment="1">
      <alignment horizontal="left" vertical="top"/>
      <protection/>
    </xf>
    <xf numFmtId="0" fontId="3" fillId="37" borderId="18" xfId="42" applyFont="1" applyFill="1" applyBorder="1" applyAlignment="1">
      <alignment horizontal="left" vertical="top" wrapText="1"/>
      <protection/>
    </xf>
    <xf numFmtId="178" fontId="3" fillId="37" borderId="20" xfId="42" applyNumberFormat="1" applyFont="1" applyFill="1" applyBorder="1" applyAlignment="1">
      <alignment horizontal="left" vertical="top"/>
      <protection/>
    </xf>
    <xf numFmtId="0" fontId="0" fillId="37" borderId="41" xfId="42" applyFont="1" applyFill="1" applyBorder="1">
      <alignment/>
      <protection/>
    </xf>
    <xf numFmtId="0" fontId="0" fillId="37" borderId="46" xfId="42" applyFont="1" applyFill="1" applyBorder="1">
      <alignment/>
      <protection/>
    </xf>
    <xf numFmtId="0" fontId="3" fillId="37" borderId="47" xfId="42" applyFont="1" applyFill="1" applyBorder="1" applyAlignment="1">
      <alignment horizontal="left" vertical="top"/>
      <protection/>
    </xf>
    <xf numFmtId="3" fontId="3" fillId="37" borderId="20" xfId="42" applyNumberFormat="1" applyFont="1" applyFill="1" applyBorder="1" applyAlignment="1">
      <alignment/>
      <protection/>
    </xf>
    <xf numFmtId="0" fontId="0" fillId="37" borderId="61" xfId="42" applyFont="1" applyFill="1" applyBorder="1">
      <alignment/>
      <protection/>
    </xf>
    <xf numFmtId="178" fontId="3" fillId="37" borderId="62" xfId="42" applyNumberFormat="1" applyFont="1" applyFill="1" applyBorder="1" applyAlignment="1">
      <alignment horizontal="left" vertical="top"/>
      <protection/>
    </xf>
    <xf numFmtId="0" fontId="0" fillId="37" borderId="11" xfId="42" applyFont="1" applyFill="1" applyBorder="1">
      <alignment/>
      <protection/>
    </xf>
    <xf numFmtId="0" fontId="0" fillId="37" borderId="54" xfId="42" applyFont="1" applyFill="1" applyBorder="1">
      <alignment/>
      <protection/>
    </xf>
    <xf numFmtId="0" fontId="3" fillId="37" borderId="51" xfId="42" applyFont="1" applyFill="1" applyBorder="1" applyAlignment="1">
      <alignment horizontal="left" vertical="top"/>
      <protection/>
    </xf>
    <xf numFmtId="3" fontId="3" fillId="37" borderId="51" xfId="42" applyNumberFormat="1" applyFont="1" applyFill="1" applyBorder="1" applyAlignment="1">
      <alignment/>
      <protection/>
    </xf>
    <xf numFmtId="0" fontId="0" fillId="0" borderId="63" xfId="42" applyFont="1" applyBorder="1">
      <alignment/>
      <protection/>
    </xf>
    <xf numFmtId="188" fontId="3" fillId="0" borderId="63" xfId="42" applyNumberFormat="1" applyFont="1" applyBorder="1" applyAlignment="1">
      <alignment horizontal="right"/>
      <protection/>
    </xf>
    <xf numFmtId="4" fontId="3" fillId="37" borderId="18" xfId="42" applyNumberFormat="1" applyFont="1" applyFill="1" applyBorder="1" applyAlignment="1">
      <alignment/>
      <protection/>
    </xf>
    <xf numFmtId="4" fontId="2" fillId="34" borderId="18" xfId="42" applyNumberFormat="1" applyFont="1" applyFill="1" applyBorder="1" applyAlignment="1">
      <alignment/>
      <protection/>
    </xf>
    <xf numFmtId="4" fontId="2" fillId="0" borderId="18" xfId="42" applyNumberFormat="1" applyFont="1" applyBorder="1" applyAlignment="1">
      <alignment/>
      <protection/>
    </xf>
    <xf numFmtId="4" fontId="0" fillId="0" borderId="20" xfId="42" applyNumberFormat="1" applyFont="1" applyBorder="1">
      <alignment/>
      <protection/>
    </xf>
    <xf numFmtId="4" fontId="2" fillId="0" borderId="19" xfId="42" applyNumberFormat="1" applyFont="1" applyBorder="1" applyAlignment="1">
      <alignment/>
      <protection/>
    </xf>
    <xf numFmtId="4" fontId="2" fillId="34" borderId="15" xfId="42" applyNumberFormat="1" applyFont="1" applyFill="1" applyBorder="1" applyAlignment="1">
      <alignment/>
      <protection/>
    </xf>
    <xf numFmtId="4" fontId="3" fillId="37" borderId="39" xfId="42" applyNumberFormat="1" applyFont="1" applyFill="1" applyBorder="1" applyAlignment="1">
      <alignment/>
      <protection/>
    </xf>
    <xf numFmtId="4" fontId="2" fillId="0" borderId="13" xfId="42" applyNumberFormat="1" applyFont="1" applyBorder="1" applyAlignment="1">
      <alignment/>
      <protection/>
    </xf>
    <xf numFmtId="4" fontId="2" fillId="0" borderId="18" xfId="42" applyNumberFormat="1" applyFont="1" applyFill="1" applyBorder="1" applyAlignment="1">
      <alignment/>
      <protection/>
    </xf>
    <xf numFmtId="4" fontId="3" fillId="37" borderId="50" xfId="42" applyNumberFormat="1" applyFont="1" applyFill="1" applyBorder="1" applyAlignment="1">
      <alignment/>
      <protection/>
    </xf>
    <xf numFmtId="4" fontId="2" fillId="0" borderId="64" xfId="42" applyNumberFormat="1" applyFont="1" applyBorder="1" applyAlignment="1">
      <alignment/>
      <protection/>
    </xf>
    <xf numFmtId="4" fontId="2" fillId="0" borderId="15" xfId="42" applyNumberFormat="1" applyFont="1" applyBorder="1" applyAlignment="1">
      <alignment/>
      <protection/>
    </xf>
    <xf numFmtId="4" fontId="2" fillId="0" borderId="39" xfId="42" applyNumberFormat="1" applyFont="1" applyBorder="1" applyAlignment="1">
      <alignment/>
      <protection/>
    </xf>
    <xf numFmtId="4" fontId="2" fillId="0" borderId="49" xfId="42" applyNumberFormat="1" applyFont="1" applyBorder="1" applyAlignment="1">
      <alignment/>
      <protection/>
    </xf>
    <xf numFmtId="4" fontId="2" fillId="34" borderId="39" xfId="42" applyNumberFormat="1" applyFont="1" applyFill="1" applyBorder="1" applyAlignment="1">
      <alignment/>
      <protection/>
    </xf>
    <xf numFmtId="4" fontId="3" fillId="37" borderId="20" xfId="42" applyNumberFormat="1" applyFont="1" applyFill="1" applyBorder="1" applyAlignment="1">
      <alignment/>
      <protection/>
    </xf>
    <xf numFmtId="4" fontId="2" fillId="34" borderId="50" xfId="42" applyNumberFormat="1" applyFont="1" applyFill="1" applyBorder="1" applyAlignment="1">
      <alignment/>
      <protection/>
    </xf>
    <xf numFmtId="4" fontId="2" fillId="0" borderId="36" xfId="42" applyNumberFormat="1" applyFont="1" applyBorder="1" applyAlignment="1">
      <alignment/>
      <protection/>
    </xf>
    <xf numFmtId="4" fontId="2" fillId="34" borderId="49" xfId="42" applyNumberFormat="1" applyFont="1" applyFill="1" applyBorder="1" applyAlignment="1">
      <alignment/>
      <protection/>
    </xf>
    <xf numFmtId="4" fontId="2" fillId="34" borderId="13" xfId="42" applyNumberFormat="1" applyFont="1" applyFill="1" applyBorder="1" applyAlignment="1">
      <alignment/>
      <protection/>
    </xf>
    <xf numFmtId="4" fontId="2" fillId="0" borderId="50" xfId="42" applyNumberFormat="1" applyFont="1" applyBorder="1" applyAlignment="1">
      <alignment/>
      <protection/>
    </xf>
    <xf numFmtId="4" fontId="2" fillId="0" borderId="65" xfId="42" applyNumberFormat="1" applyFont="1" applyBorder="1" applyAlignment="1">
      <alignment/>
      <protection/>
    </xf>
    <xf numFmtId="4" fontId="2" fillId="0" borderId="13" xfId="42" applyNumberFormat="1" applyFont="1" applyFill="1" applyBorder="1" applyAlignment="1">
      <alignment/>
      <protection/>
    </xf>
    <xf numFmtId="4" fontId="3" fillId="37" borderId="51" xfId="42" applyNumberFormat="1" applyFont="1" applyFill="1" applyBorder="1" applyAlignment="1">
      <alignment/>
      <protection/>
    </xf>
    <xf numFmtId="4" fontId="3" fillId="0" borderId="66" xfId="42" applyNumberFormat="1" applyFont="1" applyBorder="1" applyAlignment="1">
      <alignment horizontal="right"/>
      <protection/>
    </xf>
    <xf numFmtId="0" fontId="2" fillId="34" borderId="13" xfId="42" applyFont="1" applyFill="1" applyBorder="1" applyAlignment="1">
      <alignment horizontal="left" vertical="top"/>
      <protection/>
    </xf>
    <xf numFmtId="0" fontId="0" fillId="0" borderId="38" xfId="42" applyFont="1" applyFill="1" applyBorder="1">
      <alignment/>
      <protection/>
    </xf>
    <xf numFmtId="0" fontId="2" fillId="0" borderId="18" xfId="42" applyFont="1" applyFill="1" applyBorder="1" applyAlignment="1">
      <alignment horizontal="left" vertical="top"/>
      <protection/>
    </xf>
    <xf numFmtId="0" fontId="0" fillId="0" borderId="0" xfId="42" applyFont="1" applyFill="1">
      <alignment/>
      <protection/>
    </xf>
    <xf numFmtId="0" fontId="0" fillId="0" borderId="24" xfId="42" applyFont="1" applyFill="1" applyBorder="1">
      <alignment/>
      <protection/>
    </xf>
    <xf numFmtId="10" fontId="2" fillId="34" borderId="37" xfId="42" applyNumberFormat="1" applyFont="1" applyFill="1" applyBorder="1" applyAlignment="1">
      <alignment/>
      <protection/>
    </xf>
    <xf numFmtId="10" fontId="2" fillId="0" borderId="67" xfId="42" applyNumberFormat="1" applyFont="1" applyFill="1" applyBorder="1" applyAlignment="1">
      <alignment/>
      <protection/>
    </xf>
    <xf numFmtId="0" fontId="12" fillId="0" borderId="68" xfId="42" applyFont="1" applyFill="1" applyBorder="1" applyAlignment="1">
      <alignment horizontal="left"/>
      <protection/>
    </xf>
    <xf numFmtId="0" fontId="12" fillId="0" borderId="17" xfId="42" applyFont="1" applyFill="1" applyBorder="1" applyAlignment="1">
      <alignment horizontal="left"/>
      <protection/>
    </xf>
    <xf numFmtId="10" fontId="2" fillId="0" borderId="69" xfId="42" applyNumberFormat="1" applyFont="1" applyFill="1" applyBorder="1" applyAlignment="1">
      <alignment/>
      <protection/>
    </xf>
    <xf numFmtId="0" fontId="0" fillId="0" borderId="70" xfId="42" applyFont="1" applyBorder="1">
      <alignment/>
      <protection/>
    </xf>
    <xf numFmtId="0" fontId="0" fillId="0" borderId="60" xfId="42" applyFont="1" applyBorder="1">
      <alignment/>
      <protection/>
    </xf>
    <xf numFmtId="4" fontId="2" fillId="0" borderId="71" xfId="42" applyNumberFormat="1" applyFont="1" applyBorder="1" applyAlignment="1">
      <alignment/>
      <protection/>
    </xf>
    <xf numFmtId="180" fontId="2" fillId="34" borderId="72" xfId="42" applyNumberFormat="1" applyFont="1" applyFill="1" applyBorder="1" applyAlignment="1">
      <alignment horizontal="left" vertical="top"/>
      <protection/>
    </xf>
    <xf numFmtId="180" fontId="2" fillId="0" borderId="38" xfId="42" applyNumberFormat="1" applyFont="1" applyFill="1" applyBorder="1" applyAlignment="1">
      <alignment horizontal="left" vertical="top"/>
      <protection/>
    </xf>
    <xf numFmtId="4" fontId="2" fillId="0" borderId="73" xfId="42" applyNumberFormat="1" applyFont="1" applyFill="1" applyBorder="1" applyAlignment="1">
      <alignment/>
      <protection/>
    </xf>
    <xf numFmtId="3" fontId="2" fillId="0" borderId="19" xfId="42" applyNumberFormat="1" applyFont="1" applyFill="1" applyBorder="1" applyAlignment="1">
      <alignment/>
      <protection/>
    </xf>
    <xf numFmtId="4" fontId="2" fillId="0" borderId="64" xfId="42" applyNumberFormat="1" applyFont="1" applyFill="1" applyBorder="1" applyAlignment="1">
      <alignment/>
      <protection/>
    </xf>
    <xf numFmtId="10" fontId="2" fillId="0" borderId="74" xfId="42" applyNumberFormat="1" applyFont="1" applyFill="1" applyBorder="1" applyAlignment="1">
      <alignment/>
      <protection/>
    </xf>
    <xf numFmtId="4" fontId="2" fillId="0" borderId="73" xfId="42" applyNumberFormat="1" applyFont="1" applyBorder="1" applyAlignment="1">
      <alignment/>
      <protection/>
    </xf>
    <xf numFmtId="180" fontId="2" fillId="34" borderId="26" xfId="42" applyNumberFormat="1" applyFont="1" applyFill="1" applyBorder="1" applyAlignment="1">
      <alignment horizontal="left" vertical="top"/>
      <protection/>
    </xf>
    <xf numFmtId="0" fontId="0" fillId="34" borderId="60" xfId="42" applyFont="1" applyFill="1" applyBorder="1">
      <alignment/>
      <protection/>
    </xf>
    <xf numFmtId="10" fontId="3" fillId="37" borderId="37" xfId="42" applyNumberFormat="1" applyFont="1" applyFill="1" applyBorder="1" applyAlignment="1">
      <alignment/>
      <protection/>
    </xf>
    <xf numFmtId="0" fontId="2" fillId="0" borderId="50" xfId="42" applyFont="1" applyFill="1" applyBorder="1" applyAlignment="1">
      <alignment horizontal="left" vertical="top" wrapText="1"/>
      <protection/>
    </xf>
    <xf numFmtId="10" fontId="2" fillId="0" borderId="75" xfId="42" applyNumberFormat="1" applyFont="1" applyFill="1" applyBorder="1" applyAlignment="1">
      <alignment/>
      <protection/>
    </xf>
    <xf numFmtId="0" fontId="0" fillId="0" borderId="54" xfId="42" applyFont="1" applyBorder="1">
      <alignment/>
      <protection/>
    </xf>
    <xf numFmtId="176" fontId="2" fillId="0" borderId="54" xfId="42" applyNumberFormat="1" applyFont="1" applyBorder="1" applyAlignment="1">
      <alignment horizontal="left" vertical="top"/>
      <protection/>
    </xf>
    <xf numFmtId="0" fontId="0" fillId="0" borderId="76" xfId="42" applyFont="1" applyBorder="1">
      <alignment/>
      <protection/>
    </xf>
    <xf numFmtId="0" fontId="0" fillId="0" borderId="53" xfId="42" applyFont="1" applyFill="1" applyBorder="1">
      <alignment/>
      <protection/>
    </xf>
    <xf numFmtId="3" fontId="2" fillId="0" borderId="49" xfId="42" applyNumberFormat="1" applyFont="1" applyFill="1" applyBorder="1" applyAlignment="1">
      <alignment/>
      <protection/>
    </xf>
    <xf numFmtId="4" fontId="2" fillId="0" borderId="49" xfId="42" applyNumberFormat="1" applyFont="1" applyFill="1" applyBorder="1" applyAlignment="1">
      <alignment/>
      <protection/>
    </xf>
    <xf numFmtId="0" fontId="0" fillId="0" borderId="53" xfId="42" applyFont="1" applyBorder="1">
      <alignment/>
      <protection/>
    </xf>
    <xf numFmtId="0" fontId="2" fillId="0" borderId="51" xfId="42" applyFont="1" applyBorder="1" applyAlignment="1">
      <alignment horizontal="left" vertical="top" wrapText="1"/>
      <protection/>
    </xf>
    <xf numFmtId="0" fontId="2" fillId="0" borderId="49" xfId="42" applyFont="1" applyBorder="1" applyAlignment="1">
      <alignment horizontal="left" vertical="top" wrapText="1"/>
      <protection/>
    </xf>
    <xf numFmtId="0" fontId="0" fillId="0" borderId="77" xfId="42" applyFont="1" applyBorder="1">
      <alignment/>
      <protection/>
    </xf>
    <xf numFmtId="0" fontId="3" fillId="0" borderId="78" xfId="42" applyFont="1" applyBorder="1" applyAlignment="1">
      <alignment horizontal="right" vertical="top"/>
      <protection/>
    </xf>
    <xf numFmtId="4" fontId="11" fillId="0" borderId="20" xfId="42" applyNumberFormat="1" applyFont="1" applyBorder="1">
      <alignment/>
      <protection/>
    </xf>
    <xf numFmtId="4" fontId="17" fillId="0" borderId="0" xfId="42" applyNumberFormat="1" applyFont="1">
      <alignment/>
      <protection/>
    </xf>
    <xf numFmtId="4" fontId="0" fillId="0" borderId="0" xfId="42" applyNumberFormat="1" applyFont="1">
      <alignment/>
      <protection/>
    </xf>
    <xf numFmtId="0" fontId="0" fillId="34" borderId="25" xfId="42" applyFont="1" applyFill="1" applyBorder="1">
      <alignment/>
      <protection/>
    </xf>
    <xf numFmtId="0" fontId="2" fillId="34" borderId="19" xfId="42" applyFont="1" applyFill="1" applyBorder="1" applyAlignment="1">
      <alignment horizontal="left" vertical="top"/>
      <protection/>
    </xf>
    <xf numFmtId="3" fontId="2" fillId="34" borderId="19" xfId="42" applyNumberFormat="1" applyFont="1" applyFill="1" applyBorder="1" applyAlignment="1">
      <alignment/>
      <protection/>
    </xf>
    <xf numFmtId="4" fontId="2" fillId="34" borderId="19" xfId="42" applyNumberFormat="1" applyFont="1" applyFill="1" applyBorder="1" applyAlignment="1">
      <alignment/>
      <protection/>
    </xf>
    <xf numFmtId="180" fontId="2" fillId="34" borderId="35" xfId="42" applyNumberFormat="1" applyFont="1" applyFill="1" applyBorder="1" applyAlignment="1">
      <alignment horizontal="left" vertical="top"/>
      <protection/>
    </xf>
    <xf numFmtId="0" fontId="0" fillId="0" borderId="25" xfId="42" applyFont="1" applyFill="1" applyBorder="1">
      <alignment/>
      <protection/>
    </xf>
    <xf numFmtId="0" fontId="12" fillId="0" borderId="25" xfId="42" applyFont="1" applyFill="1" applyBorder="1" applyAlignment="1">
      <alignment horizontal="left"/>
      <protection/>
    </xf>
    <xf numFmtId="180" fontId="2" fillId="34" borderId="48" xfId="42" applyNumberFormat="1" applyFont="1" applyFill="1" applyBorder="1" applyAlignment="1">
      <alignment horizontal="left" vertical="top"/>
      <protection/>
    </xf>
    <xf numFmtId="0" fontId="0" fillId="0" borderId="54" xfId="42" applyFont="1" applyFill="1" applyBorder="1">
      <alignment/>
      <protection/>
    </xf>
    <xf numFmtId="0" fontId="12" fillId="0" borderId="54" xfId="42" applyFont="1" applyFill="1" applyBorder="1" applyAlignment="1">
      <alignment horizontal="left"/>
      <protection/>
    </xf>
    <xf numFmtId="0" fontId="2" fillId="0" borderId="51" xfId="42" applyFont="1" applyBorder="1" applyAlignment="1">
      <alignment horizontal="left" vertical="top"/>
      <protection/>
    </xf>
    <xf numFmtId="176" fontId="2" fillId="0" borderId="79" xfId="42" applyNumberFormat="1" applyFont="1" applyBorder="1" applyAlignment="1">
      <alignment horizontal="left" vertical="top"/>
      <protection/>
    </xf>
    <xf numFmtId="0" fontId="2" fillId="34" borderId="49" xfId="42" applyFont="1" applyFill="1" applyBorder="1" applyAlignment="1">
      <alignment horizontal="left" vertical="top" wrapText="1"/>
      <protection/>
    </xf>
    <xf numFmtId="0" fontId="0" fillId="0" borderId="80" xfId="42" applyFont="1" applyBorder="1">
      <alignment/>
      <protection/>
    </xf>
    <xf numFmtId="176" fontId="2" fillId="0" borderId="80" xfId="42" applyNumberFormat="1" applyFont="1" applyBorder="1" applyAlignment="1">
      <alignment horizontal="left" vertical="top"/>
      <protection/>
    </xf>
    <xf numFmtId="0" fontId="5" fillId="0" borderId="81" xfId="42" applyFont="1" applyBorder="1" applyAlignment="1">
      <alignment vertical="top" wrapText="1"/>
      <protection/>
    </xf>
    <xf numFmtId="3" fontId="2" fillId="0" borderId="81" xfId="42" applyNumberFormat="1" applyFont="1" applyBorder="1" applyAlignment="1">
      <alignment/>
      <protection/>
    </xf>
    <xf numFmtId="4" fontId="2" fillId="0" borderId="81" xfId="42" applyNumberFormat="1" applyFont="1" applyBorder="1" applyAlignment="1">
      <alignment/>
      <protection/>
    </xf>
    <xf numFmtId="0" fontId="0" fillId="0" borderId="62" xfId="42" applyFont="1" applyBorder="1">
      <alignment/>
      <protection/>
    </xf>
    <xf numFmtId="4" fontId="2" fillId="0" borderId="51" xfId="42" applyNumberFormat="1" applyFont="1" applyBorder="1" applyAlignment="1">
      <alignment/>
      <protection/>
    </xf>
    <xf numFmtId="0" fontId="0" fillId="37" borderId="70" xfId="42" applyFont="1" applyFill="1" applyBorder="1">
      <alignment/>
      <protection/>
    </xf>
    <xf numFmtId="0" fontId="0" fillId="37" borderId="53" xfId="42" applyFont="1" applyFill="1" applyBorder="1">
      <alignment/>
      <protection/>
    </xf>
    <xf numFmtId="0" fontId="0" fillId="37" borderId="48" xfId="42" applyFont="1" applyFill="1" applyBorder="1">
      <alignment/>
      <protection/>
    </xf>
    <xf numFmtId="0" fontId="3" fillId="37" borderId="49" xfId="42" applyFont="1" applyFill="1" applyBorder="1" applyAlignment="1">
      <alignment horizontal="left" vertical="top"/>
      <protection/>
    </xf>
    <xf numFmtId="3" fontId="3" fillId="37" borderId="49" xfId="42" applyNumberFormat="1" applyFont="1" applyFill="1" applyBorder="1" applyAlignment="1">
      <alignment/>
      <protection/>
    </xf>
    <xf numFmtId="4" fontId="3" fillId="37" borderId="49" xfId="42" applyNumberFormat="1" applyFont="1" applyFill="1" applyBorder="1" applyAlignment="1">
      <alignment/>
      <protection/>
    </xf>
    <xf numFmtId="10" fontId="3" fillId="37" borderId="74" xfId="42" applyNumberFormat="1" applyFont="1" applyFill="1" applyBorder="1" applyAlignment="1">
      <alignment/>
      <protection/>
    </xf>
    <xf numFmtId="10" fontId="2" fillId="0" borderId="38" xfId="42" applyNumberFormat="1" applyFont="1" applyFill="1" applyBorder="1" applyAlignment="1">
      <alignment/>
      <protection/>
    </xf>
    <xf numFmtId="0" fontId="0" fillId="0" borderId="56" xfId="42" applyFont="1" applyBorder="1">
      <alignment/>
      <protection/>
    </xf>
    <xf numFmtId="0" fontId="0" fillId="37" borderId="14" xfId="42" applyFont="1" applyFill="1" applyBorder="1">
      <alignment/>
      <protection/>
    </xf>
    <xf numFmtId="0" fontId="0" fillId="0" borderId="82" xfId="42" applyFont="1" applyBorder="1">
      <alignment/>
      <protection/>
    </xf>
    <xf numFmtId="3" fontId="2" fillId="0" borderId="39" xfId="42" applyNumberFormat="1" applyFont="1" applyFill="1" applyBorder="1" applyAlignment="1">
      <alignment/>
      <protection/>
    </xf>
    <xf numFmtId="4" fontId="2" fillId="0" borderId="39" xfId="42" applyNumberFormat="1" applyFont="1" applyFill="1" applyBorder="1" applyAlignment="1">
      <alignment/>
      <protection/>
    </xf>
    <xf numFmtId="178" fontId="3" fillId="0" borderId="40" xfId="42" applyNumberFormat="1" applyFont="1" applyFill="1" applyBorder="1" applyAlignment="1">
      <alignment horizontal="left" vertical="top"/>
      <protection/>
    </xf>
    <xf numFmtId="0" fontId="0" fillId="0" borderId="83" xfId="42" applyFont="1" applyBorder="1">
      <alignment/>
      <protection/>
    </xf>
    <xf numFmtId="4" fontId="2" fillId="0" borderId="18" xfId="42" applyNumberFormat="1" applyFont="1" applyBorder="1" applyAlignment="1">
      <alignment horizontal="right"/>
      <protection/>
    </xf>
    <xf numFmtId="0" fontId="1" fillId="0" borderId="70" xfId="42" applyFont="1" applyBorder="1" applyAlignment="1">
      <alignment horizontal="center" vertical="center"/>
      <protection/>
    </xf>
    <xf numFmtId="0" fontId="1" fillId="0" borderId="53" xfId="42" applyFont="1" applyBorder="1" applyAlignment="1">
      <alignment horizontal="center" vertical="center"/>
      <protection/>
    </xf>
    <xf numFmtId="0" fontId="1" fillId="0" borderId="49" xfId="42" applyFont="1" applyBorder="1" applyAlignment="1">
      <alignment horizontal="center" vertical="center"/>
      <protection/>
    </xf>
    <xf numFmtId="0" fontId="1" fillId="0" borderId="20" xfId="42" applyFont="1" applyBorder="1" applyAlignment="1">
      <alignment horizontal="center" vertical="center" wrapText="1"/>
      <protection/>
    </xf>
    <xf numFmtId="0" fontId="1" fillId="0" borderId="84" xfId="42" applyFont="1" applyBorder="1" applyAlignment="1">
      <alignment horizontal="center" vertical="center"/>
      <protection/>
    </xf>
    <xf numFmtId="172" fontId="3" fillId="37" borderId="85" xfId="42" applyNumberFormat="1" applyFont="1" applyFill="1" applyBorder="1" applyAlignment="1">
      <alignment horizontal="left" vertical="top"/>
      <protection/>
    </xf>
    <xf numFmtId="178" fontId="3" fillId="37" borderId="77" xfId="42" applyNumberFormat="1" applyFont="1" applyFill="1" applyBorder="1" applyAlignment="1">
      <alignment horizontal="left" vertical="top"/>
      <protection/>
    </xf>
    <xf numFmtId="0" fontId="0" fillId="35" borderId="40" xfId="42" applyFont="1" applyFill="1" applyBorder="1">
      <alignment/>
      <protection/>
    </xf>
    <xf numFmtId="180" fontId="2" fillId="0" borderId="61" xfId="42" applyNumberFormat="1" applyFont="1" applyFill="1" applyBorder="1" applyAlignment="1">
      <alignment horizontal="left" vertical="top"/>
      <protection/>
    </xf>
    <xf numFmtId="0" fontId="2" fillId="0" borderId="49" xfId="42" applyFont="1" applyFill="1" applyBorder="1" applyAlignment="1">
      <alignment horizontal="left" vertical="top" wrapText="1"/>
      <protection/>
    </xf>
    <xf numFmtId="178" fontId="3" fillId="37" borderId="82" xfId="42" applyNumberFormat="1" applyFont="1" applyFill="1" applyBorder="1" applyAlignment="1">
      <alignment horizontal="left" vertical="top"/>
      <protection/>
    </xf>
    <xf numFmtId="180" fontId="2" fillId="34" borderId="60" xfId="42" applyNumberFormat="1" applyFont="1" applyFill="1" applyBorder="1" applyAlignment="1">
      <alignment horizontal="left" vertical="top"/>
      <protection/>
    </xf>
    <xf numFmtId="3" fontId="2" fillId="34" borderId="60" xfId="42" applyNumberFormat="1" applyFont="1" applyFill="1" applyBorder="1" applyAlignment="1">
      <alignment/>
      <protection/>
    </xf>
    <xf numFmtId="4" fontId="2" fillId="34" borderId="60" xfId="42" applyNumberFormat="1" applyFont="1" applyFill="1" applyBorder="1" applyAlignment="1">
      <alignment/>
      <protection/>
    </xf>
    <xf numFmtId="0" fontId="0" fillId="0" borderId="61" xfId="42" applyFont="1" applyBorder="1">
      <alignment/>
      <protection/>
    </xf>
    <xf numFmtId="0" fontId="0" fillId="37" borderId="58" xfId="42" applyFont="1" applyFill="1" applyBorder="1">
      <alignment/>
      <protection/>
    </xf>
    <xf numFmtId="0" fontId="3" fillId="37" borderId="51" xfId="42" applyFont="1" applyFill="1" applyBorder="1" applyAlignment="1">
      <alignment horizontal="left" vertical="top" wrapText="1"/>
      <protection/>
    </xf>
    <xf numFmtId="178" fontId="3" fillId="37" borderId="70" xfId="42" applyNumberFormat="1" applyFont="1" applyFill="1" applyBorder="1" applyAlignment="1">
      <alignment horizontal="left" vertical="top"/>
      <protection/>
    </xf>
    <xf numFmtId="0" fontId="0" fillId="0" borderId="86" xfId="42" applyFont="1" applyBorder="1">
      <alignment/>
      <protection/>
    </xf>
    <xf numFmtId="10" fontId="6" fillId="0" borderId="87" xfId="42" applyNumberFormat="1" applyFont="1" applyBorder="1" applyAlignment="1">
      <alignment/>
      <protection/>
    </xf>
    <xf numFmtId="0" fontId="0" fillId="0" borderId="40" xfId="42" applyFont="1" applyFill="1" applyBorder="1">
      <alignment/>
      <protection/>
    </xf>
    <xf numFmtId="0" fontId="0" fillId="0" borderId="88" xfId="42" applyFont="1" applyBorder="1">
      <alignment/>
      <protection/>
    </xf>
    <xf numFmtId="0" fontId="0" fillId="0" borderId="89" xfId="42" applyFont="1" applyBorder="1">
      <alignment/>
      <protection/>
    </xf>
    <xf numFmtId="0" fontId="0" fillId="0" borderId="0" xfId="42" applyFont="1" applyBorder="1" applyAlignment="1">
      <alignment vertical="center" textRotation="180"/>
      <protection/>
    </xf>
    <xf numFmtId="2" fontId="0" fillId="0" borderId="0" xfId="42" applyNumberFormat="1" applyFont="1">
      <alignment/>
      <protection/>
    </xf>
    <xf numFmtId="2" fontId="0" fillId="0" borderId="0" xfId="42" applyNumberFormat="1" applyFont="1" applyFill="1">
      <alignment/>
      <protection/>
    </xf>
    <xf numFmtId="10" fontId="2" fillId="34" borderId="74" xfId="42" applyNumberFormat="1" applyFont="1" applyFill="1" applyBorder="1" applyAlignment="1">
      <alignment/>
      <protection/>
    </xf>
    <xf numFmtId="10" fontId="2" fillId="37" borderId="20" xfId="42" applyNumberFormat="1" applyFont="1" applyFill="1" applyBorder="1" applyAlignment="1">
      <alignment/>
      <protection/>
    </xf>
    <xf numFmtId="174" fontId="2" fillId="0" borderId="72" xfId="42" applyNumberFormat="1" applyFont="1" applyFill="1" applyBorder="1" applyAlignment="1">
      <alignment horizontal="left" vertical="top"/>
      <protection/>
    </xf>
    <xf numFmtId="0" fontId="2" fillId="0" borderId="39" xfId="42" applyFont="1" applyFill="1" applyBorder="1" applyAlignment="1">
      <alignment horizontal="left" vertical="top" wrapText="1"/>
      <protection/>
    </xf>
    <xf numFmtId="174" fontId="2" fillId="0" borderId="76" xfId="42" applyNumberFormat="1" applyFont="1" applyFill="1" applyBorder="1" applyAlignment="1">
      <alignment horizontal="left" vertical="top"/>
      <protection/>
    </xf>
    <xf numFmtId="0" fontId="2" fillId="0" borderId="75" xfId="42" applyFont="1" applyBorder="1" applyAlignment="1">
      <alignment horizontal="left" vertical="top"/>
      <protection/>
    </xf>
    <xf numFmtId="3" fontId="2" fillId="0" borderId="75" xfId="42" applyNumberFormat="1" applyFont="1" applyBorder="1" applyAlignment="1">
      <alignment/>
      <protection/>
    </xf>
    <xf numFmtId="4" fontId="2" fillId="0" borderId="75" xfId="42" applyNumberFormat="1" applyFont="1" applyBorder="1" applyAlignment="1">
      <alignment/>
      <protection/>
    </xf>
    <xf numFmtId="0" fontId="2" fillId="0" borderId="20" xfId="42" applyFont="1" applyBorder="1" applyAlignment="1">
      <alignment horizontal="left" vertical="top"/>
      <protection/>
    </xf>
    <xf numFmtId="4" fontId="2" fillId="0" borderId="20" xfId="42" applyNumberFormat="1" applyFont="1" applyBorder="1" applyAlignment="1">
      <alignment/>
      <protection/>
    </xf>
    <xf numFmtId="4" fontId="2" fillId="0" borderId="67" xfId="42" applyNumberFormat="1" applyFont="1" applyBorder="1" applyAlignment="1">
      <alignment/>
      <protection/>
    </xf>
    <xf numFmtId="4" fontId="2" fillId="0" borderId="90" xfId="42" applyNumberFormat="1" applyFont="1" applyBorder="1" applyAlignment="1">
      <alignment/>
      <protection/>
    </xf>
    <xf numFmtId="180" fontId="2" fillId="34" borderId="83" xfId="42" applyNumberFormat="1" applyFont="1" applyFill="1" applyBorder="1" applyAlignment="1">
      <alignment horizontal="left" vertical="top"/>
      <protection/>
    </xf>
    <xf numFmtId="3" fontId="12" fillId="0" borderId="50" xfId="42" applyNumberFormat="1" applyFont="1" applyFill="1" applyBorder="1" applyAlignment="1">
      <alignment/>
      <protection/>
    </xf>
    <xf numFmtId="0" fontId="0" fillId="0" borderId="91" xfId="42" applyFont="1" applyBorder="1">
      <alignment/>
      <protection/>
    </xf>
    <xf numFmtId="176" fontId="2" fillId="0" borderId="92" xfId="42" applyNumberFormat="1" applyFont="1" applyBorder="1" applyAlignment="1">
      <alignment horizontal="left" vertical="top"/>
      <protection/>
    </xf>
    <xf numFmtId="176" fontId="2" fillId="0" borderId="47" xfId="42" applyNumberFormat="1" applyFont="1" applyBorder="1" applyAlignment="1">
      <alignment horizontal="left" vertical="top"/>
      <protection/>
    </xf>
    <xf numFmtId="0" fontId="2" fillId="0" borderId="68" xfId="42" applyFont="1" applyBorder="1" applyAlignment="1">
      <alignment horizontal="left" vertical="top" wrapText="1"/>
      <protection/>
    </xf>
    <xf numFmtId="180" fontId="2" fillId="0" borderId="44" xfId="42" applyNumberFormat="1" applyFont="1" applyFill="1" applyBorder="1" applyAlignment="1">
      <alignment horizontal="left" vertical="top"/>
      <protection/>
    </xf>
    <xf numFmtId="3" fontId="2" fillId="0" borderId="74" xfId="42" applyNumberFormat="1" applyFont="1" applyBorder="1" applyAlignment="1">
      <alignment/>
      <protection/>
    </xf>
    <xf numFmtId="4" fontId="2" fillId="0" borderId="74" xfId="42" applyNumberFormat="1" applyFont="1" applyBorder="1" applyAlignment="1">
      <alignment/>
      <protection/>
    </xf>
    <xf numFmtId="176" fontId="2" fillId="0" borderId="93" xfId="42" applyNumberFormat="1" applyFont="1" applyBorder="1" applyAlignment="1">
      <alignment horizontal="left" vertical="top"/>
      <protection/>
    </xf>
    <xf numFmtId="0" fontId="0" fillId="0" borderId="72" xfId="42" applyFont="1" applyBorder="1">
      <alignment/>
      <protection/>
    </xf>
    <xf numFmtId="180" fontId="2" fillId="0" borderId="35" xfId="42" applyNumberFormat="1" applyFont="1" applyFill="1" applyBorder="1" applyAlignment="1">
      <alignment horizontal="left" vertical="top"/>
      <protection/>
    </xf>
    <xf numFmtId="0" fontId="0" fillId="0" borderId="60" xfId="42" applyFont="1" applyFill="1" applyBorder="1">
      <alignment/>
      <protection/>
    </xf>
    <xf numFmtId="4" fontId="2" fillId="0" borderId="36" xfId="42" applyNumberFormat="1" applyFont="1" applyFill="1" applyBorder="1" applyAlignment="1">
      <alignment/>
      <protection/>
    </xf>
    <xf numFmtId="10" fontId="2" fillId="0" borderId="46" xfId="42" applyNumberFormat="1" applyFont="1" applyFill="1" applyBorder="1" applyAlignment="1">
      <alignment/>
      <protection/>
    </xf>
    <xf numFmtId="180" fontId="2" fillId="34" borderId="53" xfId="42" applyNumberFormat="1" applyFont="1" applyFill="1" applyBorder="1" applyAlignment="1">
      <alignment horizontal="left" vertical="top"/>
      <protection/>
    </xf>
    <xf numFmtId="180" fontId="2" fillId="34" borderId="50" xfId="42" applyNumberFormat="1" applyFont="1" applyFill="1" applyBorder="1" applyAlignment="1">
      <alignment horizontal="left" vertical="top"/>
      <protection/>
    </xf>
    <xf numFmtId="0" fontId="0" fillId="34" borderId="61" xfId="42" applyFont="1" applyFill="1" applyBorder="1">
      <alignment/>
      <protection/>
    </xf>
    <xf numFmtId="0" fontId="0" fillId="34" borderId="54" xfId="42" applyFont="1" applyFill="1" applyBorder="1">
      <alignment/>
      <protection/>
    </xf>
    <xf numFmtId="0" fontId="2" fillId="34" borderId="51" xfId="42" applyFont="1" applyFill="1" applyBorder="1" applyAlignment="1">
      <alignment horizontal="left" vertical="top" wrapText="1"/>
      <protection/>
    </xf>
    <xf numFmtId="3" fontId="2" fillId="34" borderId="51" xfId="42" applyNumberFormat="1" applyFont="1" applyFill="1" applyBorder="1" applyAlignment="1">
      <alignment/>
      <protection/>
    </xf>
    <xf numFmtId="4" fontId="2" fillId="34" borderId="51" xfId="42" applyNumberFormat="1" applyFont="1" applyFill="1" applyBorder="1" applyAlignment="1">
      <alignment/>
      <protection/>
    </xf>
    <xf numFmtId="0" fontId="1" fillId="0" borderId="39" xfId="42" applyFont="1" applyBorder="1" applyAlignment="1">
      <alignment horizontal="center" vertical="center"/>
      <protection/>
    </xf>
    <xf numFmtId="10" fontId="3" fillId="37" borderId="21" xfId="42" applyNumberFormat="1" applyFont="1" applyFill="1" applyBorder="1" applyAlignment="1">
      <alignment/>
      <protection/>
    </xf>
    <xf numFmtId="0" fontId="1" fillId="0" borderId="40" xfId="42" applyFont="1" applyBorder="1" applyAlignment="1">
      <alignment horizontal="center" vertical="center"/>
      <protection/>
    </xf>
    <xf numFmtId="0" fontId="1" fillId="0" borderId="12" xfId="42" applyFont="1" applyBorder="1" applyAlignment="1">
      <alignment horizontal="center" vertical="center"/>
      <protection/>
    </xf>
    <xf numFmtId="0" fontId="1" fillId="0" borderId="18" xfId="42" applyFont="1" applyBorder="1" applyAlignment="1">
      <alignment horizontal="center" vertical="center"/>
      <protection/>
    </xf>
    <xf numFmtId="0" fontId="1" fillId="37" borderId="18" xfId="42" applyFont="1" applyFill="1" applyBorder="1" applyAlignment="1">
      <alignment horizontal="center" vertical="center"/>
      <protection/>
    </xf>
    <xf numFmtId="0" fontId="1" fillId="37" borderId="16" xfId="42" applyFont="1" applyFill="1" applyBorder="1" applyAlignment="1">
      <alignment horizontal="center" vertical="center"/>
      <protection/>
    </xf>
    <xf numFmtId="0" fontId="1" fillId="37" borderId="68" xfId="42" applyFont="1" applyFill="1" applyBorder="1" applyAlignment="1">
      <alignment horizontal="center" vertical="center"/>
      <protection/>
    </xf>
    <xf numFmtId="172" fontId="3" fillId="37" borderId="57" xfId="42" applyNumberFormat="1" applyFont="1" applyFill="1" applyBorder="1" applyAlignment="1">
      <alignment horizontal="left" vertical="top"/>
      <protection/>
    </xf>
    <xf numFmtId="172" fontId="3" fillId="0" borderId="37" xfId="42" applyNumberFormat="1" applyFont="1" applyFill="1" applyBorder="1" applyAlignment="1">
      <alignment horizontal="left" vertical="top"/>
      <protection/>
    </xf>
    <xf numFmtId="0" fontId="22" fillId="37" borderId="18" xfId="42" applyFont="1" applyFill="1" applyBorder="1" applyAlignment="1">
      <alignment horizontal="left" vertical="center"/>
      <protection/>
    </xf>
    <xf numFmtId="0" fontId="1" fillId="0" borderId="20" xfId="42" applyFont="1" applyBorder="1" applyAlignment="1">
      <alignment horizontal="center" vertical="center"/>
      <protection/>
    </xf>
    <xf numFmtId="3" fontId="22" fillId="37" borderId="18" xfId="42" applyNumberFormat="1" applyFont="1" applyFill="1" applyBorder="1" applyAlignment="1">
      <alignment horizontal="right" vertical="center"/>
      <protection/>
    </xf>
    <xf numFmtId="4" fontId="22" fillId="37" borderId="18" xfId="42" applyNumberFormat="1" applyFont="1" applyFill="1" applyBorder="1" applyAlignment="1">
      <alignment horizontal="right" vertical="center"/>
      <protection/>
    </xf>
    <xf numFmtId="4" fontId="3" fillId="37" borderId="71" xfId="42" applyNumberFormat="1" applyFont="1" applyFill="1" applyBorder="1" applyAlignment="1">
      <alignment/>
      <protection/>
    </xf>
    <xf numFmtId="0" fontId="12" fillId="0" borderId="35" xfId="42" applyFont="1" applyFill="1" applyBorder="1" applyAlignment="1">
      <alignment horizontal="left" vertical="top"/>
      <protection/>
    </xf>
    <xf numFmtId="0" fontId="12" fillId="0" borderId="17" xfId="42" applyFont="1" applyFill="1" applyBorder="1" applyAlignment="1">
      <alignment horizontal="left" vertical="top"/>
      <protection/>
    </xf>
    <xf numFmtId="0" fontId="0" fillId="0" borderId="42" xfId="42" applyFont="1" applyBorder="1">
      <alignment/>
      <protection/>
    </xf>
    <xf numFmtId="3" fontId="12" fillId="0" borderId="42" xfId="42" applyNumberFormat="1" applyFont="1" applyFill="1" applyBorder="1" applyAlignment="1">
      <alignment/>
      <protection/>
    </xf>
    <xf numFmtId="0" fontId="12" fillId="0" borderId="0" xfId="42" applyFont="1" applyFill="1" applyBorder="1" applyAlignment="1">
      <alignment horizontal="left"/>
      <protection/>
    </xf>
    <xf numFmtId="4" fontId="2" fillId="0" borderId="12" xfId="42" applyNumberFormat="1" applyFont="1" applyFill="1" applyBorder="1" applyAlignment="1">
      <alignment/>
      <protection/>
    </xf>
    <xf numFmtId="10" fontId="2" fillId="0" borderId="64" xfId="42" applyNumberFormat="1" applyFont="1" applyFill="1" applyBorder="1" applyAlignment="1">
      <alignment/>
      <protection/>
    </xf>
    <xf numFmtId="10" fontId="2" fillId="0" borderId="90" xfId="42" applyNumberFormat="1" applyFont="1" applyFill="1" applyBorder="1" applyAlignment="1">
      <alignment/>
      <protection/>
    </xf>
    <xf numFmtId="0" fontId="2" fillId="34" borderId="19" xfId="42" applyFont="1" applyFill="1" applyBorder="1" applyAlignment="1">
      <alignment horizontal="left" vertical="top" wrapText="1"/>
      <protection/>
    </xf>
    <xf numFmtId="0" fontId="0" fillId="0" borderId="48" xfId="42" applyFont="1" applyFill="1" applyBorder="1">
      <alignment/>
      <protection/>
    </xf>
    <xf numFmtId="0" fontId="12" fillId="0" borderId="48" xfId="42" applyFont="1" applyFill="1" applyBorder="1" applyAlignment="1">
      <alignment horizontal="left" vertical="top"/>
      <protection/>
    </xf>
    <xf numFmtId="0" fontId="0" fillId="0" borderId="21" xfId="42" applyFont="1" applyFill="1" applyBorder="1">
      <alignment/>
      <protection/>
    </xf>
    <xf numFmtId="0" fontId="2" fillId="0" borderId="19" xfId="42" applyFont="1" applyFill="1" applyBorder="1" applyAlignment="1">
      <alignment horizontal="left" vertical="top" wrapText="1"/>
      <protection/>
    </xf>
    <xf numFmtId="4" fontId="2" fillId="0" borderId="19" xfId="42" applyNumberFormat="1" applyFont="1" applyFill="1" applyBorder="1" applyAlignment="1">
      <alignment/>
      <protection/>
    </xf>
    <xf numFmtId="178" fontId="3" fillId="0" borderId="20" xfId="42" applyNumberFormat="1" applyFont="1" applyFill="1" applyBorder="1" applyAlignment="1">
      <alignment horizontal="left" vertical="top"/>
      <protection/>
    </xf>
    <xf numFmtId="180" fontId="2" fillId="0" borderId="20" xfId="42" applyNumberFormat="1" applyFont="1" applyFill="1" applyBorder="1" applyAlignment="1">
      <alignment horizontal="left" vertical="top"/>
      <protection/>
    </xf>
    <xf numFmtId="0" fontId="12" fillId="0" borderId="25" xfId="42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 wrapText="1"/>
      <protection/>
    </xf>
    <xf numFmtId="0" fontId="7" fillId="0" borderId="0" xfId="42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" fillId="0" borderId="16" xfId="42" applyFont="1" applyBorder="1" applyAlignment="1">
      <alignment horizontal="center" vertical="center"/>
      <protection/>
    </xf>
    <xf numFmtId="0" fontId="1" fillId="0" borderId="68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/>
      <protection/>
    </xf>
    <xf numFmtId="0" fontId="1" fillId="0" borderId="65" xfId="42" applyFont="1" applyBorder="1" applyAlignment="1">
      <alignment horizontal="center" vertical="center"/>
      <protection/>
    </xf>
    <xf numFmtId="0" fontId="4" fillId="0" borderId="24" xfId="42" applyFont="1" applyBorder="1" applyAlignment="1">
      <alignment horizontal="center"/>
      <protection/>
    </xf>
    <xf numFmtId="0" fontId="4" fillId="0" borderId="25" xfId="42" applyFont="1" applyBorder="1" applyAlignment="1">
      <alignment horizontal="center"/>
      <protection/>
    </xf>
    <xf numFmtId="0" fontId="4" fillId="0" borderId="92" xfId="42" applyFont="1" applyBorder="1" applyAlignment="1">
      <alignment horizontal="center"/>
      <protection/>
    </xf>
    <xf numFmtId="0" fontId="1" fillId="0" borderId="37" xfId="42" applyFont="1" applyBorder="1" applyAlignment="1">
      <alignment horizontal="center" vertical="center" wrapText="1"/>
      <protection/>
    </xf>
    <xf numFmtId="0" fontId="1" fillId="0" borderId="21" xfId="42" applyFont="1" applyBorder="1" applyAlignment="1">
      <alignment horizontal="center" vertical="center" wrapText="1"/>
      <protection/>
    </xf>
    <xf numFmtId="0" fontId="0" fillId="0" borderId="0" xfId="42" applyFont="1" applyBorder="1" applyAlignment="1">
      <alignment horizontal="center" vertical="center" textRotation="180"/>
      <protection/>
    </xf>
    <xf numFmtId="0" fontId="1" fillId="0" borderId="11" xfId="42" applyFont="1" applyBorder="1" applyAlignment="1">
      <alignment horizontal="center" vertical="center"/>
      <protection/>
    </xf>
    <xf numFmtId="0" fontId="1" fillId="0" borderId="43" xfId="42" applyFont="1" applyBorder="1" applyAlignment="1">
      <alignment horizontal="center" vertical="center"/>
      <protection/>
    </xf>
    <xf numFmtId="0" fontId="1" fillId="0" borderId="53" xfId="42" applyFont="1" applyBorder="1" applyAlignment="1">
      <alignment horizontal="center" vertical="center"/>
      <protection/>
    </xf>
    <xf numFmtId="0" fontId="1" fillId="0" borderId="79" xfId="42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0"/>
      <rgbColor rgb="0080FF80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465</xdr:row>
      <xdr:rowOff>0</xdr:rowOff>
    </xdr:from>
    <xdr:to>
      <xdr:col>3</xdr:col>
      <xdr:colOff>314325</xdr:colOff>
      <xdr:row>465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61917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465</xdr:row>
      <xdr:rowOff>0</xdr:rowOff>
    </xdr:from>
    <xdr:to>
      <xdr:col>6</xdr:col>
      <xdr:colOff>0</xdr:colOff>
      <xdr:row>465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038600" y="861917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465</xdr:row>
      <xdr:rowOff>0</xdr:rowOff>
    </xdr:from>
    <xdr:to>
      <xdr:col>9</xdr:col>
      <xdr:colOff>0</xdr:colOff>
      <xdr:row>465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781550" y="861917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466</xdr:row>
      <xdr:rowOff>0</xdr:rowOff>
    </xdr:from>
    <xdr:to>
      <xdr:col>3</xdr:col>
      <xdr:colOff>314325</xdr:colOff>
      <xdr:row>466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6563200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466</xdr:row>
      <xdr:rowOff>0</xdr:rowOff>
    </xdr:from>
    <xdr:to>
      <xdr:col>6</xdr:col>
      <xdr:colOff>0</xdr:colOff>
      <xdr:row>466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238750" y="865632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466</xdr:row>
      <xdr:rowOff>0</xdr:rowOff>
    </xdr:from>
    <xdr:to>
      <xdr:col>9</xdr:col>
      <xdr:colOff>0</xdr:colOff>
      <xdr:row>466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639050" y="865632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465</xdr:row>
      <xdr:rowOff>0</xdr:rowOff>
    </xdr:from>
    <xdr:to>
      <xdr:col>3</xdr:col>
      <xdr:colOff>314325</xdr:colOff>
      <xdr:row>465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6296500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465</xdr:row>
      <xdr:rowOff>0</xdr:rowOff>
    </xdr:from>
    <xdr:to>
      <xdr:col>6</xdr:col>
      <xdr:colOff>0</xdr:colOff>
      <xdr:row>465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238750" y="862965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465</xdr:row>
      <xdr:rowOff>0</xdr:rowOff>
    </xdr:from>
    <xdr:to>
      <xdr:col>9</xdr:col>
      <xdr:colOff>0</xdr:colOff>
      <xdr:row>465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639050" y="862965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462</xdr:row>
      <xdr:rowOff>0</xdr:rowOff>
    </xdr:from>
    <xdr:to>
      <xdr:col>3</xdr:col>
      <xdr:colOff>314325</xdr:colOff>
      <xdr:row>462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590597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462</xdr:row>
      <xdr:rowOff>0</xdr:rowOff>
    </xdr:from>
    <xdr:to>
      <xdr:col>6</xdr:col>
      <xdr:colOff>0</xdr:colOff>
      <xdr:row>462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619625" y="859059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462</xdr:row>
      <xdr:rowOff>0</xdr:rowOff>
    </xdr:from>
    <xdr:to>
      <xdr:col>9</xdr:col>
      <xdr:colOff>0</xdr:colOff>
      <xdr:row>462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019925" y="859059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614</xdr:row>
      <xdr:rowOff>0</xdr:rowOff>
    </xdr:from>
    <xdr:to>
      <xdr:col>3</xdr:col>
      <xdr:colOff>314325</xdr:colOff>
      <xdr:row>614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064228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614</xdr:row>
      <xdr:rowOff>0</xdr:rowOff>
    </xdr:from>
    <xdr:to>
      <xdr:col>5</xdr:col>
      <xdr:colOff>0</xdr:colOff>
      <xdr:row>614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391025" y="1064228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614</xdr:row>
      <xdr:rowOff>0</xdr:rowOff>
    </xdr:from>
    <xdr:to>
      <xdr:col>7</xdr:col>
      <xdr:colOff>0</xdr:colOff>
      <xdr:row>614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6334125" y="1064228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zoomScale="80" zoomScaleNormal="80" zoomScalePageLayoutView="0" workbookViewId="0" topLeftCell="A112">
      <selection activeCell="I133" sqref="I133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37.00390625" style="0" customWidth="1"/>
    <col min="6" max="6" width="14.8515625" style="0" hidden="1" customWidth="1"/>
    <col min="7" max="7" width="13.57421875" style="0" hidden="1" customWidth="1"/>
    <col min="8" max="8" width="11.57421875" style="0" hidden="1" customWidth="1"/>
    <col min="9" max="9" width="11.140625" style="0" customWidth="1"/>
    <col min="10" max="10" width="11.00390625" style="0" customWidth="1"/>
  </cols>
  <sheetData>
    <row r="1" spans="1:10" ht="51.75" customHeight="1">
      <c r="A1" s="489" t="s">
        <v>115</v>
      </c>
      <c r="B1" s="489"/>
      <c r="H1" s="487" t="s">
        <v>116</v>
      </c>
      <c r="I1" s="487"/>
      <c r="J1" s="487"/>
    </row>
    <row r="2" spans="1:10" ht="18.75" customHeight="1">
      <c r="A2" s="58"/>
      <c r="B2" s="58"/>
      <c r="H2" s="59"/>
      <c r="I2" s="59"/>
      <c r="J2" s="59"/>
    </row>
    <row r="3" spans="1:10" ht="12.75">
      <c r="A3" s="488" t="s">
        <v>117</v>
      </c>
      <c r="B3" s="488"/>
      <c r="C3" s="488"/>
      <c r="D3" s="488"/>
      <c r="E3" s="488"/>
      <c r="F3" s="488"/>
      <c r="G3" s="488"/>
      <c r="H3" s="488"/>
      <c r="I3" s="488"/>
      <c r="J3" s="488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494" t="s">
        <v>119</v>
      </c>
      <c r="H5" s="495"/>
      <c r="I5" s="496"/>
      <c r="J5" s="497" t="s">
        <v>122</v>
      </c>
      <c r="K5" s="47"/>
    </row>
    <row r="6" spans="1:11" ht="21" customHeight="1">
      <c r="A6" s="5" t="s">
        <v>0</v>
      </c>
      <c r="B6" s="5" t="s">
        <v>1</v>
      </c>
      <c r="C6" s="492" t="s">
        <v>2</v>
      </c>
      <c r="D6" s="493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498"/>
      <c r="K6" s="47"/>
    </row>
    <row r="7" spans="1:11" ht="10.5" customHeight="1">
      <c r="A7" s="5">
        <v>1</v>
      </c>
      <c r="B7" s="5">
        <v>2</v>
      </c>
      <c r="C7" s="490">
        <v>3</v>
      </c>
      <c r="D7" s="491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30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0</v>
      </c>
      <c r="J9" s="48">
        <f t="shared" si="0"/>
        <v>0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/>
      <c r="H10" s="30">
        <v>88500</v>
      </c>
      <c r="I10" s="42"/>
      <c r="J10" s="49">
        <f t="shared" si="0"/>
        <v>0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/>
      <c r="I12" s="42"/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/>
      <c r="I13" s="42"/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/>
      <c r="I14" s="42"/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/>
      <c r="I15" s="42"/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/>
      <c r="I16" s="42"/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/>
      <c r="I17" s="42"/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/>
      <c r="I18" s="42"/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/>
      <c r="I19" s="42"/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/>
      <c r="I20" s="42"/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/>
      <c r="I21" s="42"/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/>
      <c r="I22" s="42"/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/>
      <c r="I23" s="42"/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/>
      <c r="I24" s="42"/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/>
      <c r="I25" s="42"/>
      <c r="J25" s="49">
        <f t="shared" si="0"/>
        <v>0</v>
      </c>
      <c r="K25" s="47"/>
    </row>
    <row r="26" spans="1:11" ht="10.5" customHeight="1">
      <c r="A26" s="39">
        <v>20</v>
      </c>
      <c r="B26" s="11"/>
      <c r="C26" s="11"/>
      <c r="D26" s="10"/>
      <c r="E26" s="22" t="s">
        <v>18</v>
      </c>
      <c r="F26" s="32">
        <f>SUM(F31,F27)</f>
        <v>31400</v>
      </c>
      <c r="G26" s="32">
        <f>SUM(G31,G27)</f>
        <v>53413</v>
      </c>
      <c r="H26" s="32">
        <f>SUM(H31,H27)</f>
        <v>0</v>
      </c>
      <c r="I26" s="44">
        <f>SUM(I31,I27)</f>
        <v>53413</v>
      </c>
      <c r="J26" s="50">
        <f t="shared" si="0"/>
        <v>1.7010509554140127</v>
      </c>
      <c r="K26" s="47"/>
    </row>
    <row r="27" spans="1:11" ht="10.5" customHeight="1">
      <c r="A27" s="38"/>
      <c r="B27" s="17">
        <v>2001</v>
      </c>
      <c r="C27" s="16"/>
      <c r="D27" s="18"/>
      <c r="E27" s="19" t="s">
        <v>19</v>
      </c>
      <c r="F27" s="29">
        <f>SUM(F28:F30)</f>
        <v>22800</v>
      </c>
      <c r="G27" s="29">
        <f>SUM(G28:G30)</f>
        <v>44413</v>
      </c>
      <c r="H27" s="29">
        <f>SUM(H28:H30)</f>
        <v>0</v>
      </c>
      <c r="I27" s="29">
        <f>SUM(I28:I30)</f>
        <v>44413</v>
      </c>
      <c r="J27" s="48">
        <f t="shared" si="0"/>
        <v>1.9479385964912281</v>
      </c>
      <c r="K27" s="47"/>
    </row>
    <row r="28" spans="1:11" ht="10.5" customHeight="1">
      <c r="A28" s="38"/>
      <c r="B28" s="91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3"/>
      <c r="B29" s="3"/>
      <c r="C29" s="7"/>
      <c r="D29" s="20">
        <v>4210</v>
      </c>
      <c r="E29" s="21" t="s">
        <v>13</v>
      </c>
      <c r="F29" s="30"/>
      <c r="G29" s="30">
        <v>0</v>
      </c>
      <c r="H29" s="30">
        <v>0</v>
      </c>
      <c r="I29" s="42">
        <f>SUM(G29:H29)</f>
        <v>0</v>
      </c>
      <c r="J29" s="49" t="e">
        <f t="shared" si="0"/>
        <v>#DIV/0!</v>
      </c>
      <c r="K29" s="47"/>
    </row>
    <row r="30" spans="1:11" ht="10.5" customHeight="1">
      <c r="A30" s="68"/>
      <c r="B30" s="68"/>
      <c r="C30" s="69"/>
      <c r="D30" s="70">
        <v>4300</v>
      </c>
      <c r="E30" s="71" t="s">
        <v>8</v>
      </c>
      <c r="F30" s="35">
        <v>5200</v>
      </c>
      <c r="G30" s="35">
        <v>6000</v>
      </c>
      <c r="H30" s="35">
        <v>0</v>
      </c>
      <c r="I30" s="72">
        <f>SUM(G30:H30)</f>
        <v>6000</v>
      </c>
      <c r="J30" s="49">
        <f t="shared" si="0"/>
        <v>1.1538461538461537</v>
      </c>
      <c r="K30" s="47"/>
    </row>
    <row r="31" spans="1:11" ht="10.5" customHeight="1">
      <c r="A31" s="3"/>
      <c r="B31" s="61">
        <v>2002</v>
      </c>
      <c r="C31" s="62"/>
      <c r="D31" s="63"/>
      <c r="E31" s="64" t="s">
        <v>20</v>
      </c>
      <c r="F31" s="65">
        <f>SUM(F32)</f>
        <v>8600</v>
      </c>
      <c r="G31" s="65">
        <f>SUM(G32)</f>
        <v>9000</v>
      </c>
      <c r="H31" s="65">
        <f>SUM(H32)</f>
        <v>0</v>
      </c>
      <c r="I31" s="66">
        <f>SUM(I32)</f>
        <v>9000</v>
      </c>
      <c r="J31" s="67">
        <f aca="true" t="shared" si="1" ref="J31:J57">+I31/F31</f>
        <v>1.0465116279069768</v>
      </c>
      <c r="K31" s="47"/>
    </row>
    <row r="32" spans="1:11" ht="10.5" customHeight="1">
      <c r="A32" s="3"/>
      <c r="B32" s="3"/>
      <c r="C32" s="7"/>
      <c r="D32" s="20">
        <v>4300</v>
      </c>
      <c r="E32" s="21" t="s">
        <v>8</v>
      </c>
      <c r="F32" s="30">
        <v>8600</v>
      </c>
      <c r="G32" s="30">
        <v>9000</v>
      </c>
      <c r="H32" s="30">
        <v>0</v>
      </c>
      <c r="I32" s="42">
        <f>SUM(G32:H32)</f>
        <v>9000</v>
      </c>
      <c r="J32" s="49">
        <f t="shared" si="1"/>
        <v>1.0465116279069768</v>
      </c>
      <c r="K32" s="47"/>
    </row>
    <row r="33" spans="1:11" ht="10.5" customHeight="1">
      <c r="A33" s="37">
        <v>600</v>
      </c>
      <c r="B33" s="11"/>
      <c r="C33" s="11"/>
      <c r="D33" s="10"/>
      <c r="E33" s="22" t="s">
        <v>21</v>
      </c>
      <c r="F33" s="32">
        <f>SUM(F34)</f>
        <v>4343660</v>
      </c>
      <c r="G33" s="32">
        <f>SUM(G34)</f>
        <v>4384708</v>
      </c>
      <c r="H33" s="32">
        <f>SUM(H34)</f>
        <v>0</v>
      </c>
      <c r="I33" s="32">
        <f>SUM(I34)</f>
        <v>4384708</v>
      </c>
      <c r="J33" s="49">
        <f t="shared" si="1"/>
        <v>1.0094500950811067</v>
      </c>
      <c r="K33" s="47"/>
    </row>
    <row r="34" spans="1:11" ht="10.5" customHeight="1">
      <c r="A34" s="38"/>
      <c r="B34" s="23">
        <v>60014</v>
      </c>
      <c r="C34" s="16"/>
      <c r="D34" s="18"/>
      <c r="E34" s="19" t="s">
        <v>22</v>
      </c>
      <c r="F34" s="29">
        <f>SUM(F35:F52)</f>
        <v>4343660</v>
      </c>
      <c r="G34" s="29">
        <f>SUM(G35:G52)</f>
        <v>4384708</v>
      </c>
      <c r="H34" s="29">
        <f>SUM(H35:H52)</f>
        <v>0</v>
      </c>
      <c r="I34" s="41">
        <f>SUM(I35:I52)</f>
        <v>4384708</v>
      </c>
      <c r="J34" s="48">
        <f t="shared" si="1"/>
        <v>1.0094500950811067</v>
      </c>
      <c r="K34" s="47"/>
    </row>
    <row r="35" spans="1:11" ht="46.5" customHeight="1">
      <c r="A35" s="3"/>
      <c r="B35" s="3"/>
      <c r="C35" s="2"/>
      <c r="D35" s="24">
        <v>2310</v>
      </c>
      <c r="E35" s="54" t="s">
        <v>75</v>
      </c>
      <c r="F35" s="33">
        <v>106400</v>
      </c>
      <c r="G35" s="33">
        <v>106400</v>
      </c>
      <c r="H35" s="33">
        <v>0</v>
      </c>
      <c r="I35" s="45">
        <f aca="true" t="shared" si="2" ref="I35:I52">SUM(G35:H35)</f>
        <v>106400</v>
      </c>
      <c r="J35" s="49">
        <f t="shared" si="1"/>
        <v>1</v>
      </c>
      <c r="K35" s="47"/>
    </row>
    <row r="36" spans="1:11" ht="24" customHeight="1">
      <c r="A36" s="3"/>
      <c r="B36" s="3"/>
      <c r="C36" s="7"/>
      <c r="D36" s="20">
        <v>3020</v>
      </c>
      <c r="E36" s="27" t="s">
        <v>71</v>
      </c>
      <c r="F36" s="33">
        <v>10000</v>
      </c>
      <c r="G36" s="30">
        <v>8000</v>
      </c>
      <c r="H36" s="33">
        <v>0</v>
      </c>
      <c r="I36" s="45">
        <f t="shared" si="2"/>
        <v>8000</v>
      </c>
      <c r="J36" s="49">
        <f t="shared" si="1"/>
        <v>0.8</v>
      </c>
      <c r="K36" s="47"/>
    </row>
    <row r="37" spans="1:11" ht="14.25" customHeight="1">
      <c r="A37" s="3"/>
      <c r="B37" s="3"/>
      <c r="C37" s="7"/>
      <c r="D37" s="20">
        <v>4010</v>
      </c>
      <c r="E37" s="21" t="s">
        <v>70</v>
      </c>
      <c r="F37" s="33">
        <v>354702</v>
      </c>
      <c r="G37" s="30">
        <v>389643</v>
      </c>
      <c r="H37" s="33">
        <v>0</v>
      </c>
      <c r="I37" s="45">
        <f t="shared" si="2"/>
        <v>389643</v>
      </c>
      <c r="J37" s="49">
        <f t="shared" si="1"/>
        <v>1.098508043371619</v>
      </c>
      <c r="K37" s="47"/>
    </row>
    <row r="38" spans="1:11" ht="10.5" customHeight="1">
      <c r="A38" s="3"/>
      <c r="B38" s="3"/>
      <c r="C38" s="7"/>
      <c r="D38" s="20">
        <v>4040</v>
      </c>
      <c r="E38" s="21" t="s">
        <v>10</v>
      </c>
      <c r="F38" s="33">
        <v>26521</v>
      </c>
      <c r="G38" s="30">
        <v>28811</v>
      </c>
      <c r="H38" s="33">
        <v>0</v>
      </c>
      <c r="I38" s="45">
        <f t="shared" si="2"/>
        <v>28811</v>
      </c>
      <c r="J38" s="49">
        <f t="shared" si="1"/>
        <v>1.0863466686776517</v>
      </c>
      <c r="K38" s="47"/>
    </row>
    <row r="39" spans="1:11" ht="10.5" customHeight="1">
      <c r="A39" s="3"/>
      <c r="B39" s="3"/>
      <c r="C39" s="7"/>
      <c r="D39" s="20">
        <v>4110</v>
      </c>
      <c r="E39" s="21" t="s">
        <v>11</v>
      </c>
      <c r="F39" s="33">
        <v>68348</v>
      </c>
      <c r="G39" s="30">
        <v>73238</v>
      </c>
      <c r="H39" s="33">
        <v>0</v>
      </c>
      <c r="I39" s="45">
        <f t="shared" si="2"/>
        <v>73238</v>
      </c>
      <c r="J39" s="49">
        <f t="shared" si="1"/>
        <v>1.0715456194767952</v>
      </c>
      <c r="K39" s="47"/>
    </row>
    <row r="40" spans="1:11" ht="10.5" customHeight="1">
      <c r="A40" s="3"/>
      <c r="B40" s="3"/>
      <c r="C40" s="7"/>
      <c r="D40" s="20">
        <v>4120</v>
      </c>
      <c r="E40" s="21" t="s">
        <v>12</v>
      </c>
      <c r="F40" s="33">
        <v>9110</v>
      </c>
      <c r="G40" s="30">
        <v>9399</v>
      </c>
      <c r="H40" s="33">
        <v>0</v>
      </c>
      <c r="I40" s="45">
        <f t="shared" si="2"/>
        <v>9399</v>
      </c>
      <c r="J40" s="49">
        <f t="shared" si="1"/>
        <v>1.0317233809001098</v>
      </c>
      <c r="K40" s="47"/>
    </row>
    <row r="41" spans="1:11" ht="10.5" customHeight="1">
      <c r="A41" s="3"/>
      <c r="B41" s="3"/>
      <c r="C41" s="7"/>
      <c r="D41" s="20">
        <v>4210</v>
      </c>
      <c r="E41" s="21" t="s">
        <v>13</v>
      </c>
      <c r="F41" s="33">
        <v>290700</v>
      </c>
      <c r="G41" s="30">
        <v>295270</v>
      </c>
      <c r="H41" s="33">
        <v>0</v>
      </c>
      <c r="I41" s="45">
        <f t="shared" si="2"/>
        <v>295270</v>
      </c>
      <c r="J41" s="49">
        <f t="shared" si="1"/>
        <v>1.015720674234606</v>
      </c>
      <c r="K41" s="47"/>
    </row>
    <row r="42" spans="1:11" ht="10.5" customHeight="1">
      <c r="A42" s="3"/>
      <c r="B42" s="3"/>
      <c r="C42" s="7"/>
      <c r="D42" s="20">
        <v>4260</v>
      </c>
      <c r="E42" s="21" t="s">
        <v>14</v>
      </c>
      <c r="F42" s="33">
        <v>10918</v>
      </c>
      <c r="G42" s="30">
        <v>11000</v>
      </c>
      <c r="H42" s="33">
        <v>0</v>
      </c>
      <c r="I42" s="45">
        <f t="shared" si="2"/>
        <v>11000</v>
      </c>
      <c r="J42" s="49">
        <f t="shared" si="1"/>
        <v>1.0075105330646639</v>
      </c>
      <c r="K42" s="47"/>
    </row>
    <row r="43" spans="1:11" ht="10.5" customHeight="1">
      <c r="A43" s="3"/>
      <c r="B43" s="3"/>
      <c r="C43" s="7"/>
      <c r="D43" s="20">
        <v>4270</v>
      </c>
      <c r="E43" s="21" t="s">
        <v>15</v>
      </c>
      <c r="F43" s="33">
        <v>865500</v>
      </c>
      <c r="G43" s="30">
        <v>1254000</v>
      </c>
      <c r="H43" s="33">
        <v>0</v>
      </c>
      <c r="I43" s="45">
        <f t="shared" si="2"/>
        <v>1254000</v>
      </c>
      <c r="J43" s="49">
        <f t="shared" si="1"/>
        <v>1.4488734835355286</v>
      </c>
      <c r="K43" s="47"/>
    </row>
    <row r="44" spans="1:11" ht="10.5" customHeight="1">
      <c r="A44" s="3"/>
      <c r="B44" s="3"/>
      <c r="C44" s="7"/>
      <c r="D44" s="20">
        <v>4300</v>
      </c>
      <c r="E44" s="21" t="s">
        <v>8</v>
      </c>
      <c r="F44" s="33">
        <v>685253</v>
      </c>
      <c r="G44" s="30">
        <v>635150</v>
      </c>
      <c r="H44" s="33">
        <v>0</v>
      </c>
      <c r="I44" s="45">
        <f t="shared" si="2"/>
        <v>635150</v>
      </c>
      <c r="J44" s="49">
        <f t="shared" si="1"/>
        <v>0.9268839392166105</v>
      </c>
      <c r="K44" s="47"/>
    </row>
    <row r="45" spans="1:11" ht="10.5" customHeight="1">
      <c r="A45" s="3"/>
      <c r="B45" s="3"/>
      <c r="C45" s="7"/>
      <c r="D45" s="20">
        <v>4410</v>
      </c>
      <c r="E45" s="21" t="s">
        <v>16</v>
      </c>
      <c r="F45" s="33">
        <v>1545</v>
      </c>
      <c r="G45" s="30">
        <v>1500</v>
      </c>
      <c r="H45" s="33">
        <v>0</v>
      </c>
      <c r="I45" s="45">
        <f t="shared" si="2"/>
        <v>1500</v>
      </c>
      <c r="J45" s="49">
        <f t="shared" si="1"/>
        <v>0.970873786407767</v>
      </c>
      <c r="K45" s="47"/>
    </row>
    <row r="46" spans="1:11" ht="10.5" customHeight="1">
      <c r="A46" s="3"/>
      <c r="B46" s="3"/>
      <c r="C46" s="7"/>
      <c r="D46" s="20">
        <v>4430</v>
      </c>
      <c r="E46" s="21" t="s">
        <v>17</v>
      </c>
      <c r="F46" s="33">
        <v>21151</v>
      </c>
      <c r="G46" s="30">
        <v>57000</v>
      </c>
      <c r="H46" s="33">
        <v>0</v>
      </c>
      <c r="I46" s="45">
        <f t="shared" si="2"/>
        <v>57000</v>
      </c>
      <c r="J46" s="49">
        <f t="shared" si="1"/>
        <v>2.6949080421729468</v>
      </c>
      <c r="K46" s="47"/>
    </row>
    <row r="47" spans="1:11" ht="22.5" customHeight="1">
      <c r="A47" s="3"/>
      <c r="B47" s="3"/>
      <c r="C47" s="7"/>
      <c r="D47" s="20">
        <v>4440</v>
      </c>
      <c r="E47" s="27" t="s">
        <v>73</v>
      </c>
      <c r="F47" s="33">
        <v>13207</v>
      </c>
      <c r="G47" s="30">
        <v>11845</v>
      </c>
      <c r="H47" s="33">
        <v>0</v>
      </c>
      <c r="I47" s="45">
        <f t="shared" si="2"/>
        <v>11845</v>
      </c>
      <c r="J47" s="49">
        <f t="shared" si="1"/>
        <v>0.89687287044749</v>
      </c>
      <c r="K47" s="47"/>
    </row>
    <row r="48" spans="1:11" ht="10.5" customHeight="1">
      <c r="A48" s="3"/>
      <c r="B48" s="3"/>
      <c r="C48" s="7"/>
      <c r="D48" s="20">
        <v>4480</v>
      </c>
      <c r="E48" s="21" t="s">
        <v>23</v>
      </c>
      <c r="F48" s="33">
        <v>1932</v>
      </c>
      <c r="G48" s="30">
        <v>2000</v>
      </c>
      <c r="H48" s="33">
        <v>0</v>
      </c>
      <c r="I48" s="45">
        <f t="shared" si="2"/>
        <v>2000</v>
      </c>
      <c r="J48" s="49">
        <f t="shared" si="1"/>
        <v>1.0351966873706004</v>
      </c>
      <c r="K48" s="47"/>
    </row>
    <row r="49" spans="1:11" ht="23.25" customHeight="1">
      <c r="A49" s="3"/>
      <c r="B49" s="3"/>
      <c r="C49" s="7"/>
      <c r="D49" s="20">
        <v>4520</v>
      </c>
      <c r="E49" s="27" t="s">
        <v>74</v>
      </c>
      <c r="F49" s="33">
        <v>1452</v>
      </c>
      <c r="G49" s="30">
        <v>1452</v>
      </c>
      <c r="H49" s="33">
        <v>0</v>
      </c>
      <c r="I49" s="45">
        <f t="shared" si="2"/>
        <v>1452</v>
      </c>
      <c r="J49" s="49">
        <f t="shared" si="1"/>
        <v>1</v>
      </c>
      <c r="K49" s="47"/>
    </row>
    <row r="50" spans="1:11" ht="11.25" customHeight="1">
      <c r="A50" s="3"/>
      <c r="B50" s="3"/>
      <c r="C50" s="7"/>
      <c r="D50" s="20">
        <v>6050</v>
      </c>
      <c r="E50" s="27" t="s">
        <v>77</v>
      </c>
      <c r="F50" s="33">
        <v>789096</v>
      </c>
      <c r="G50" s="30">
        <v>400000</v>
      </c>
      <c r="H50" s="33">
        <v>0</v>
      </c>
      <c r="I50" s="45">
        <f t="shared" si="2"/>
        <v>400000</v>
      </c>
      <c r="J50" s="49">
        <f t="shared" si="1"/>
        <v>0.5069091720145584</v>
      </c>
      <c r="K50" s="47"/>
    </row>
    <row r="51" spans="1:11" ht="11.25" customHeight="1">
      <c r="A51" s="3"/>
      <c r="B51" s="3"/>
      <c r="C51" s="7"/>
      <c r="D51" s="20">
        <v>6052</v>
      </c>
      <c r="E51" s="27" t="s">
        <v>77</v>
      </c>
      <c r="F51" s="33">
        <v>1086000</v>
      </c>
      <c r="G51" s="30">
        <v>980000</v>
      </c>
      <c r="H51" s="33">
        <v>0</v>
      </c>
      <c r="I51" s="45">
        <f t="shared" si="2"/>
        <v>980000</v>
      </c>
      <c r="J51" s="49"/>
      <c r="K51" s="47"/>
    </row>
    <row r="52" spans="1:11" ht="23.25" customHeight="1">
      <c r="A52" s="3"/>
      <c r="B52" s="3"/>
      <c r="C52" s="7"/>
      <c r="D52" s="20">
        <v>6060</v>
      </c>
      <c r="E52" s="27" t="s">
        <v>78</v>
      </c>
      <c r="F52" s="33">
        <v>1825</v>
      </c>
      <c r="G52" s="30">
        <v>120000</v>
      </c>
      <c r="H52" s="33">
        <v>0</v>
      </c>
      <c r="I52" s="45">
        <f t="shared" si="2"/>
        <v>120000</v>
      </c>
      <c r="J52" s="49">
        <f t="shared" si="1"/>
        <v>65.75342465753425</v>
      </c>
      <c r="K52" s="47"/>
    </row>
    <row r="53" spans="1:11" ht="16.5" customHeight="1">
      <c r="A53" s="25">
        <v>630</v>
      </c>
      <c r="B53" s="8"/>
      <c r="C53" s="8"/>
      <c r="D53" s="12"/>
      <c r="E53" s="13" t="s">
        <v>24</v>
      </c>
      <c r="F53" s="28">
        <f>SUM(F54)</f>
        <v>1710</v>
      </c>
      <c r="G53" s="28">
        <f>SUM(G54)</f>
        <v>7210</v>
      </c>
      <c r="H53" s="28">
        <f>SUM(H54)</f>
        <v>0</v>
      </c>
      <c r="I53" s="40">
        <f>SUM(I54)</f>
        <v>7210</v>
      </c>
      <c r="J53" s="50">
        <f t="shared" si="1"/>
        <v>4.216374269005848</v>
      </c>
      <c r="K53" s="47"/>
    </row>
    <row r="54" spans="1:11" ht="10.5" customHeight="1">
      <c r="A54" s="3"/>
      <c r="B54" s="23">
        <v>63095</v>
      </c>
      <c r="C54" s="16"/>
      <c r="D54" s="18"/>
      <c r="E54" s="19" t="s">
        <v>25</v>
      </c>
      <c r="F54" s="29">
        <f>SUM(F55:F57)</f>
        <v>1710</v>
      </c>
      <c r="G54" s="29">
        <f>SUM(G55:G57)</f>
        <v>7210</v>
      </c>
      <c r="H54" s="29">
        <f>SUM(H55:H57)</f>
        <v>0</v>
      </c>
      <c r="I54" s="41">
        <f>SUM(I55:I57)</f>
        <v>7210</v>
      </c>
      <c r="J54" s="48">
        <f t="shared" si="1"/>
        <v>4.216374269005848</v>
      </c>
      <c r="K54" s="47"/>
    </row>
    <row r="55" spans="1:11" ht="10.5" customHeight="1">
      <c r="A55" s="3"/>
      <c r="B55" s="3"/>
      <c r="C55" s="7"/>
      <c r="D55" s="20">
        <v>4210</v>
      </c>
      <c r="E55" s="21" t="s">
        <v>13</v>
      </c>
      <c r="F55" s="30">
        <v>1010</v>
      </c>
      <c r="G55" s="30">
        <v>4610</v>
      </c>
      <c r="H55" s="30">
        <v>0</v>
      </c>
      <c r="I55" s="42">
        <f>SUM(G55:H55)</f>
        <v>4610</v>
      </c>
      <c r="J55" s="49">
        <f t="shared" si="1"/>
        <v>4.564356435643564</v>
      </c>
      <c r="K55" s="47"/>
    </row>
    <row r="56" spans="1:11" ht="10.5" customHeight="1">
      <c r="A56" s="3"/>
      <c r="B56" s="3"/>
      <c r="C56" s="2"/>
      <c r="D56" s="70">
        <v>4300</v>
      </c>
      <c r="E56" s="71" t="s">
        <v>8</v>
      </c>
      <c r="F56" s="35">
        <v>0</v>
      </c>
      <c r="G56" s="35">
        <v>2000</v>
      </c>
      <c r="H56" s="30">
        <v>0</v>
      </c>
      <c r="I56" s="42">
        <f>SUM(G56:H56)</f>
        <v>2000</v>
      </c>
      <c r="J56" s="49"/>
      <c r="K56" s="47"/>
    </row>
    <row r="57" spans="1:11" ht="10.5" customHeight="1">
      <c r="A57" s="68"/>
      <c r="B57" s="68"/>
      <c r="C57" s="69"/>
      <c r="D57" s="70">
        <v>4430</v>
      </c>
      <c r="E57" s="21" t="s">
        <v>17</v>
      </c>
      <c r="F57" s="35">
        <v>700</v>
      </c>
      <c r="G57" s="35">
        <v>600</v>
      </c>
      <c r="H57" s="30">
        <v>0</v>
      </c>
      <c r="I57" s="42">
        <f>SUM(G57:H57)</f>
        <v>600</v>
      </c>
      <c r="J57" s="49">
        <f t="shared" si="1"/>
        <v>0.8571428571428571</v>
      </c>
      <c r="K57" s="47"/>
    </row>
    <row r="58" spans="1:11" ht="10.5" customHeight="1">
      <c r="A58" s="25">
        <v>700</v>
      </c>
      <c r="B58" s="8"/>
      <c r="C58" s="8"/>
      <c r="D58" s="12"/>
      <c r="E58" s="13" t="s">
        <v>26</v>
      </c>
      <c r="F58" s="28">
        <f>SUM(F59)</f>
        <v>585125</v>
      </c>
      <c r="G58" s="28">
        <f>SUM(G59)</f>
        <v>666000</v>
      </c>
      <c r="H58" s="28">
        <f>SUM(H59)</f>
        <v>20000</v>
      </c>
      <c r="I58" s="40">
        <f>SUM(I59)</f>
        <v>686000</v>
      </c>
      <c r="J58" s="50">
        <f aca="true" t="shared" si="3" ref="J58:J93">+I58/F58</f>
        <v>1.1723990600299081</v>
      </c>
      <c r="K58" s="47"/>
    </row>
    <row r="59" spans="1:11" ht="16.5" customHeight="1">
      <c r="A59" s="3"/>
      <c r="B59" s="23">
        <v>70005</v>
      </c>
      <c r="C59" s="16"/>
      <c r="D59" s="18"/>
      <c r="E59" s="19" t="s">
        <v>79</v>
      </c>
      <c r="F59" s="29">
        <f>SUM(F60:F67)</f>
        <v>585125</v>
      </c>
      <c r="G59" s="29">
        <f>SUM(G60:G67)</f>
        <v>666000</v>
      </c>
      <c r="H59" s="29">
        <f>SUM(H60:H67)</f>
        <v>20000</v>
      </c>
      <c r="I59" s="41">
        <f>SUM(I60:I67)</f>
        <v>686000</v>
      </c>
      <c r="J59" s="48">
        <f t="shared" si="3"/>
        <v>1.1723990600299081</v>
      </c>
      <c r="K59" s="47"/>
    </row>
    <row r="60" spans="1:11" ht="10.5" customHeight="1">
      <c r="A60" s="3"/>
      <c r="B60" s="3"/>
      <c r="C60" s="7"/>
      <c r="D60" s="20">
        <v>4210</v>
      </c>
      <c r="E60" s="21" t="s">
        <v>13</v>
      </c>
      <c r="F60" s="30">
        <v>122000</v>
      </c>
      <c r="G60" s="30">
        <v>116000</v>
      </c>
      <c r="H60" s="30">
        <v>0</v>
      </c>
      <c r="I60" s="42">
        <f aca="true" t="shared" si="4" ref="I60:I67">SUM(G60:H60)</f>
        <v>116000</v>
      </c>
      <c r="J60" s="49">
        <f t="shared" si="3"/>
        <v>0.9508196721311475</v>
      </c>
      <c r="K60" s="47"/>
    </row>
    <row r="61" spans="1:11" ht="10.5" customHeight="1">
      <c r="A61" s="3"/>
      <c r="B61" s="3"/>
      <c r="C61" s="7"/>
      <c r="D61" s="20">
        <v>4260</v>
      </c>
      <c r="E61" s="21" t="s">
        <v>14</v>
      </c>
      <c r="F61" s="30">
        <v>102000</v>
      </c>
      <c r="G61" s="30">
        <v>126000</v>
      </c>
      <c r="H61" s="30">
        <v>0</v>
      </c>
      <c r="I61" s="42">
        <f t="shared" si="4"/>
        <v>126000</v>
      </c>
      <c r="J61" s="49">
        <f t="shared" si="3"/>
        <v>1.2352941176470589</v>
      </c>
      <c r="K61" s="47"/>
    </row>
    <row r="62" spans="1:11" ht="10.5" customHeight="1">
      <c r="A62" s="3"/>
      <c r="B62" s="3"/>
      <c r="C62" s="7"/>
      <c r="D62" s="20">
        <v>4270</v>
      </c>
      <c r="E62" s="21" t="s">
        <v>15</v>
      </c>
      <c r="F62" s="30">
        <v>114000</v>
      </c>
      <c r="G62" s="30">
        <v>65000</v>
      </c>
      <c r="H62" s="30">
        <v>0</v>
      </c>
      <c r="I62" s="42">
        <f t="shared" si="4"/>
        <v>65000</v>
      </c>
      <c r="J62" s="49">
        <f t="shared" si="3"/>
        <v>0.5701754385964912</v>
      </c>
      <c r="K62" s="47"/>
    </row>
    <row r="63" spans="1:11" ht="10.5" customHeight="1">
      <c r="A63" s="3"/>
      <c r="B63" s="3"/>
      <c r="C63" s="7"/>
      <c r="D63" s="20">
        <v>4300</v>
      </c>
      <c r="E63" s="21" t="s">
        <v>8</v>
      </c>
      <c r="F63" s="30">
        <v>187600</v>
      </c>
      <c r="G63" s="30">
        <v>153000</v>
      </c>
      <c r="H63" s="30">
        <v>20000</v>
      </c>
      <c r="I63" s="42">
        <f t="shared" si="4"/>
        <v>173000</v>
      </c>
      <c r="J63" s="49">
        <f t="shared" si="3"/>
        <v>0.9221748400852878</v>
      </c>
      <c r="K63" s="47"/>
    </row>
    <row r="64" spans="1:11" ht="10.5" customHeight="1">
      <c r="A64" s="3"/>
      <c r="B64" s="3"/>
      <c r="C64" s="7"/>
      <c r="D64" s="20">
        <v>4430</v>
      </c>
      <c r="E64" s="21" t="s">
        <v>17</v>
      </c>
      <c r="F64" s="30">
        <v>0</v>
      </c>
      <c r="G64" s="30">
        <v>6000</v>
      </c>
      <c r="H64" s="30">
        <v>0</v>
      </c>
      <c r="I64" s="42">
        <f t="shared" si="4"/>
        <v>6000</v>
      </c>
      <c r="J64" s="49" t="e">
        <f t="shared" si="3"/>
        <v>#DIV/0!</v>
      </c>
      <c r="K64" s="47"/>
    </row>
    <row r="65" spans="1:11" ht="10.5" customHeight="1">
      <c r="A65" s="3"/>
      <c r="B65" s="3"/>
      <c r="C65" s="7"/>
      <c r="D65" s="20">
        <v>4480</v>
      </c>
      <c r="E65" s="21" t="s">
        <v>23</v>
      </c>
      <c r="F65" s="30">
        <v>54000</v>
      </c>
      <c r="G65" s="30">
        <v>40000</v>
      </c>
      <c r="H65" s="30">
        <v>0</v>
      </c>
      <c r="I65" s="42">
        <f t="shared" si="4"/>
        <v>40000</v>
      </c>
      <c r="J65" s="49">
        <f t="shared" si="3"/>
        <v>0.7407407407407407</v>
      </c>
      <c r="K65" s="47"/>
    </row>
    <row r="66" spans="1:11" ht="23.25" customHeight="1">
      <c r="A66" s="3"/>
      <c r="B66" s="3"/>
      <c r="C66" s="7"/>
      <c r="D66" s="20">
        <v>4590</v>
      </c>
      <c r="E66" s="55" t="s">
        <v>76</v>
      </c>
      <c r="F66" s="30">
        <v>5525</v>
      </c>
      <c r="G66" s="30">
        <v>0</v>
      </c>
      <c r="H66" s="30"/>
      <c r="I66" s="42">
        <f t="shared" si="4"/>
        <v>0</v>
      </c>
      <c r="J66" s="49">
        <f t="shared" si="3"/>
        <v>0</v>
      </c>
      <c r="K66" s="47"/>
    </row>
    <row r="67" spans="1:11" ht="21" customHeight="1">
      <c r="A67" s="3"/>
      <c r="B67" s="3"/>
      <c r="C67" s="7"/>
      <c r="D67" s="20">
        <v>6050</v>
      </c>
      <c r="E67" s="27" t="s">
        <v>77</v>
      </c>
      <c r="F67" s="30">
        <v>0</v>
      </c>
      <c r="G67" s="30">
        <v>160000</v>
      </c>
      <c r="H67" s="30">
        <v>0</v>
      </c>
      <c r="I67" s="42">
        <f t="shared" si="4"/>
        <v>160000</v>
      </c>
      <c r="J67" s="49" t="e">
        <f t="shared" si="3"/>
        <v>#DIV/0!</v>
      </c>
      <c r="K67" s="47"/>
    </row>
    <row r="68" spans="1:11" ht="10.5" customHeight="1">
      <c r="A68" s="25">
        <v>710</v>
      </c>
      <c r="B68" s="8"/>
      <c r="C68" s="8"/>
      <c r="D68" s="12"/>
      <c r="E68" s="13" t="s">
        <v>27</v>
      </c>
      <c r="F68" s="28">
        <f>SUM(F71,F73,F69)</f>
        <v>225900</v>
      </c>
      <c r="G68" s="28">
        <f>SUM(G71,G73,G69)</f>
        <v>0</v>
      </c>
      <c r="H68" s="28">
        <f>SUM(H71,H73,H69)</f>
        <v>223700</v>
      </c>
      <c r="I68" s="28">
        <f>SUM(I71,I73,I69)</f>
        <v>223700</v>
      </c>
      <c r="J68" s="50">
        <f t="shared" si="3"/>
        <v>0.9902611775121736</v>
      </c>
      <c r="K68" s="47"/>
    </row>
    <row r="69" spans="1:11" ht="16.5" customHeight="1">
      <c r="A69" s="3"/>
      <c r="B69" s="23">
        <v>71013</v>
      </c>
      <c r="C69" s="16"/>
      <c r="D69" s="18"/>
      <c r="E69" s="19" t="s">
        <v>80</v>
      </c>
      <c r="F69" s="29">
        <f>SUM(F70)</f>
        <v>107600</v>
      </c>
      <c r="G69" s="29">
        <f>SUM(G70)</f>
        <v>0</v>
      </c>
      <c r="H69" s="29">
        <f>SUM(H70)</f>
        <v>101700</v>
      </c>
      <c r="I69" s="41">
        <f>SUM(I70)</f>
        <v>101700</v>
      </c>
      <c r="J69" s="48">
        <f t="shared" si="3"/>
        <v>0.9451672862453532</v>
      </c>
      <c r="K69" s="47"/>
    </row>
    <row r="70" spans="1:11" ht="10.5" customHeight="1">
      <c r="A70" s="3"/>
      <c r="B70" s="3"/>
      <c r="C70" s="7"/>
      <c r="D70" s="20">
        <v>4300</v>
      </c>
      <c r="E70" s="21" t="s">
        <v>8</v>
      </c>
      <c r="F70" s="30">
        <v>107600</v>
      </c>
      <c r="G70" s="30">
        <v>0</v>
      </c>
      <c r="H70" s="30">
        <v>101700</v>
      </c>
      <c r="I70" s="42">
        <f>SUM(G70:H70)</f>
        <v>101700</v>
      </c>
      <c r="J70" s="49">
        <f t="shared" si="3"/>
        <v>0.9451672862453532</v>
      </c>
      <c r="K70" s="47"/>
    </row>
    <row r="71" spans="1:11" ht="16.5" customHeight="1">
      <c r="A71" s="3"/>
      <c r="B71" s="23">
        <v>71014</v>
      </c>
      <c r="C71" s="16"/>
      <c r="D71" s="18"/>
      <c r="E71" s="19" t="s">
        <v>81</v>
      </c>
      <c r="F71" s="29">
        <f>SUM(F72)</f>
        <v>6000</v>
      </c>
      <c r="G71" s="29">
        <f>SUM(G72)</f>
        <v>0</v>
      </c>
      <c r="H71" s="29">
        <f>SUM(H72)</f>
        <v>6000</v>
      </c>
      <c r="I71" s="41">
        <f>SUM(I72)</f>
        <v>6000</v>
      </c>
      <c r="J71" s="48">
        <f t="shared" si="3"/>
        <v>1</v>
      </c>
      <c r="K71" s="47"/>
    </row>
    <row r="72" spans="1:11" ht="10.5" customHeight="1">
      <c r="A72" s="3"/>
      <c r="B72" s="3"/>
      <c r="C72" s="7"/>
      <c r="D72" s="20">
        <v>4300</v>
      </c>
      <c r="E72" s="21" t="s">
        <v>8</v>
      </c>
      <c r="F72" s="30">
        <v>6000</v>
      </c>
      <c r="G72" s="30">
        <v>0</v>
      </c>
      <c r="H72" s="30">
        <v>6000</v>
      </c>
      <c r="I72" s="42">
        <f>SUM(G72:H72)</f>
        <v>6000</v>
      </c>
      <c r="J72" s="49">
        <f t="shared" si="3"/>
        <v>1</v>
      </c>
      <c r="K72" s="47"/>
    </row>
    <row r="73" spans="1:11" ht="10.5" customHeight="1">
      <c r="A73" s="3"/>
      <c r="B73" s="23">
        <v>71015</v>
      </c>
      <c r="C73" s="16"/>
      <c r="D73" s="18"/>
      <c r="E73" s="19" t="s">
        <v>28</v>
      </c>
      <c r="F73" s="29">
        <f>SUM(F74:F84)</f>
        <v>112300</v>
      </c>
      <c r="G73" s="29">
        <f>SUM(G74:G84)</f>
        <v>0</v>
      </c>
      <c r="H73" s="29">
        <f>SUM(H74:H84)</f>
        <v>116000</v>
      </c>
      <c r="I73" s="41">
        <f>SUM(I74:I84)</f>
        <v>116000</v>
      </c>
      <c r="J73" s="48">
        <f t="shared" si="3"/>
        <v>1.0329474621549422</v>
      </c>
      <c r="K73" s="47"/>
    </row>
    <row r="74" spans="1:11" ht="21.75" customHeight="1">
      <c r="A74" s="3"/>
      <c r="B74" s="3"/>
      <c r="C74" s="7"/>
      <c r="D74" s="20">
        <v>3020</v>
      </c>
      <c r="E74" s="27" t="s">
        <v>71</v>
      </c>
      <c r="F74" s="30">
        <v>300</v>
      </c>
      <c r="G74" s="30">
        <v>0</v>
      </c>
      <c r="H74" s="30">
        <v>400</v>
      </c>
      <c r="I74" s="42">
        <f aca="true" t="shared" si="5" ref="I74:I84">SUM(G74:H74)</f>
        <v>400</v>
      </c>
      <c r="J74" s="49">
        <f t="shared" si="3"/>
        <v>1.3333333333333333</v>
      </c>
      <c r="K74" s="47"/>
    </row>
    <row r="75" spans="1:11" ht="16.5" customHeight="1">
      <c r="A75" s="3"/>
      <c r="B75" s="3"/>
      <c r="C75" s="7"/>
      <c r="D75" s="20">
        <v>4010</v>
      </c>
      <c r="E75" s="21" t="s">
        <v>70</v>
      </c>
      <c r="F75" s="30">
        <v>28178</v>
      </c>
      <c r="G75" s="30">
        <v>0</v>
      </c>
      <c r="H75" s="30">
        <v>29022</v>
      </c>
      <c r="I75" s="42">
        <f t="shared" si="5"/>
        <v>29022</v>
      </c>
      <c r="J75" s="49">
        <f t="shared" si="3"/>
        <v>1.0299524451699908</v>
      </c>
      <c r="K75" s="47"/>
    </row>
    <row r="76" spans="1:11" ht="21.75" customHeight="1">
      <c r="A76" s="3"/>
      <c r="B76" s="3"/>
      <c r="C76" s="7"/>
      <c r="D76" s="20">
        <v>4020</v>
      </c>
      <c r="E76" s="27" t="s">
        <v>82</v>
      </c>
      <c r="F76" s="30">
        <v>39072</v>
      </c>
      <c r="G76" s="30">
        <v>0</v>
      </c>
      <c r="H76" s="30">
        <v>39576</v>
      </c>
      <c r="I76" s="42">
        <f t="shared" si="5"/>
        <v>39576</v>
      </c>
      <c r="J76" s="49">
        <f t="shared" si="3"/>
        <v>1.0128992628992628</v>
      </c>
      <c r="K76" s="47"/>
    </row>
    <row r="77" spans="1:11" ht="10.5" customHeight="1">
      <c r="A77" s="3"/>
      <c r="B77" s="3"/>
      <c r="C77" s="7"/>
      <c r="D77" s="20">
        <v>4040</v>
      </c>
      <c r="E77" s="21" t="s">
        <v>10</v>
      </c>
      <c r="F77" s="30">
        <v>5394</v>
      </c>
      <c r="G77" s="30">
        <v>0</v>
      </c>
      <c r="H77" s="30">
        <v>5540</v>
      </c>
      <c r="I77" s="42">
        <f t="shared" si="5"/>
        <v>5540</v>
      </c>
      <c r="J77" s="49">
        <f t="shared" si="3"/>
        <v>1.0270671116054875</v>
      </c>
      <c r="K77" s="47"/>
    </row>
    <row r="78" spans="1:11" ht="10.5" customHeight="1">
      <c r="A78" s="3"/>
      <c r="B78" s="3"/>
      <c r="C78" s="7"/>
      <c r="D78" s="20">
        <v>4110</v>
      </c>
      <c r="E78" s="21" t="s">
        <v>11</v>
      </c>
      <c r="F78" s="30">
        <v>12024</v>
      </c>
      <c r="G78" s="30">
        <v>0</v>
      </c>
      <c r="H78" s="30">
        <v>13486</v>
      </c>
      <c r="I78" s="42">
        <f t="shared" si="5"/>
        <v>13486</v>
      </c>
      <c r="J78" s="49">
        <f t="shared" si="3"/>
        <v>1.1215901530272787</v>
      </c>
      <c r="K78" s="47"/>
    </row>
    <row r="79" spans="1:11" ht="10.5" customHeight="1">
      <c r="A79" s="3"/>
      <c r="B79" s="3"/>
      <c r="C79" s="7"/>
      <c r="D79" s="20">
        <v>4120</v>
      </c>
      <c r="E79" s="21" t="s">
        <v>12</v>
      </c>
      <c r="F79" s="30">
        <v>1648</v>
      </c>
      <c r="G79" s="30">
        <v>0</v>
      </c>
      <c r="H79" s="30">
        <v>1816</v>
      </c>
      <c r="I79" s="42">
        <f t="shared" si="5"/>
        <v>1816</v>
      </c>
      <c r="J79" s="49">
        <f t="shared" si="3"/>
        <v>1.1019417475728155</v>
      </c>
      <c r="K79" s="47"/>
    </row>
    <row r="80" spans="1:11" ht="10.5" customHeight="1">
      <c r="A80" s="3"/>
      <c r="B80" s="3"/>
      <c r="C80" s="7"/>
      <c r="D80" s="20">
        <v>4210</v>
      </c>
      <c r="E80" s="21" t="s">
        <v>13</v>
      </c>
      <c r="F80" s="30">
        <v>4500</v>
      </c>
      <c r="G80" s="30">
        <v>0</v>
      </c>
      <c r="H80" s="30">
        <v>8500</v>
      </c>
      <c r="I80" s="42">
        <f t="shared" si="5"/>
        <v>8500</v>
      </c>
      <c r="J80" s="49">
        <f t="shared" si="3"/>
        <v>1.8888888888888888</v>
      </c>
      <c r="K80" s="47"/>
    </row>
    <row r="81" spans="1:11" ht="10.5" customHeight="1">
      <c r="A81" s="3"/>
      <c r="B81" s="3"/>
      <c r="C81" s="7"/>
      <c r="D81" s="20">
        <v>4300</v>
      </c>
      <c r="E81" s="21" t="s">
        <v>8</v>
      </c>
      <c r="F81" s="30">
        <v>17234</v>
      </c>
      <c r="G81" s="30">
        <v>0</v>
      </c>
      <c r="H81" s="30">
        <v>12990</v>
      </c>
      <c r="I81" s="42">
        <f t="shared" si="5"/>
        <v>12990</v>
      </c>
      <c r="J81" s="49">
        <f t="shared" si="3"/>
        <v>0.7537426018335848</v>
      </c>
      <c r="K81" s="47"/>
    </row>
    <row r="82" spans="1:11" ht="10.5" customHeight="1">
      <c r="A82" s="3"/>
      <c r="B82" s="3"/>
      <c r="C82" s="7"/>
      <c r="D82" s="20">
        <v>4410</v>
      </c>
      <c r="E82" s="21" t="s">
        <v>16</v>
      </c>
      <c r="F82" s="30">
        <v>500</v>
      </c>
      <c r="G82" s="30">
        <v>0</v>
      </c>
      <c r="H82" s="30">
        <v>1600</v>
      </c>
      <c r="I82" s="42">
        <f t="shared" si="5"/>
        <v>1600</v>
      </c>
      <c r="J82" s="49">
        <f t="shared" si="3"/>
        <v>3.2</v>
      </c>
      <c r="K82" s="47"/>
    </row>
    <row r="83" spans="1:11" ht="10.5" customHeight="1">
      <c r="A83" s="3"/>
      <c r="B83" s="3"/>
      <c r="C83" s="7"/>
      <c r="D83" s="20">
        <v>4430</v>
      </c>
      <c r="E83" s="21" t="s">
        <v>17</v>
      </c>
      <c r="F83" s="30">
        <v>1200</v>
      </c>
      <c r="G83" s="30">
        <v>0</v>
      </c>
      <c r="H83" s="30">
        <v>1000</v>
      </c>
      <c r="I83" s="42">
        <f t="shared" si="5"/>
        <v>1000</v>
      </c>
      <c r="J83" s="49">
        <f t="shared" si="3"/>
        <v>0.8333333333333334</v>
      </c>
      <c r="K83" s="47"/>
    </row>
    <row r="84" spans="1:11" ht="24.75" customHeight="1">
      <c r="A84" s="3"/>
      <c r="B84" s="3"/>
      <c r="C84" s="7"/>
      <c r="D84" s="20">
        <v>4440</v>
      </c>
      <c r="E84" s="27" t="s">
        <v>73</v>
      </c>
      <c r="F84" s="30">
        <v>2250</v>
      </c>
      <c r="G84" s="30">
        <v>0</v>
      </c>
      <c r="H84" s="30">
        <v>2070</v>
      </c>
      <c r="I84" s="42">
        <f t="shared" si="5"/>
        <v>2070</v>
      </c>
      <c r="J84" s="49">
        <f t="shared" si="3"/>
        <v>0.92</v>
      </c>
      <c r="K84" s="47"/>
    </row>
    <row r="85" spans="1:11" ht="10.5" customHeight="1">
      <c r="A85" s="37">
        <v>750</v>
      </c>
      <c r="B85" s="11"/>
      <c r="C85" s="11"/>
      <c r="D85" s="10"/>
      <c r="E85" s="22" t="s">
        <v>29</v>
      </c>
      <c r="F85" s="32">
        <f>SUM(F94,F101,F124,F117,F86)</f>
        <v>4718031</v>
      </c>
      <c r="G85" s="32">
        <f>SUM(G94,G101,G124,G117,G86)</f>
        <v>4392208</v>
      </c>
      <c r="H85" s="32">
        <f>SUM(H94,H101,H124,H117,H86)</f>
        <v>207480</v>
      </c>
      <c r="I85" s="32">
        <f>SUM(I94,I101,I124,I117,I86)</f>
        <v>4599688</v>
      </c>
      <c r="J85" s="50">
        <f t="shared" si="3"/>
        <v>0.974916866803122</v>
      </c>
      <c r="K85" s="47"/>
    </row>
    <row r="86" spans="1:11" ht="10.5" customHeight="1">
      <c r="A86" s="38"/>
      <c r="B86" s="23">
        <v>75011</v>
      </c>
      <c r="C86" s="16"/>
      <c r="D86" s="18"/>
      <c r="E86" s="19" t="s">
        <v>30</v>
      </c>
      <c r="F86" s="29">
        <f>SUM(F87:F93)</f>
        <v>406040</v>
      </c>
      <c r="G86" s="29">
        <f>SUM(G87:G93)</f>
        <v>60497</v>
      </c>
      <c r="H86" s="29">
        <f>SUM(H87:H93)</f>
        <v>173480</v>
      </c>
      <c r="I86" s="41">
        <f>SUM(I87:I93)</f>
        <v>233977</v>
      </c>
      <c r="J86" s="48">
        <f t="shared" si="3"/>
        <v>0.5762412570190129</v>
      </c>
      <c r="K86" s="47"/>
    </row>
    <row r="87" spans="1:11" ht="22.5" customHeight="1">
      <c r="A87" s="3"/>
      <c r="B87" s="3"/>
      <c r="C87" s="7"/>
      <c r="D87" s="20">
        <v>3020</v>
      </c>
      <c r="E87" s="55" t="s">
        <v>71</v>
      </c>
      <c r="F87" s="30">
        <v>2000</v>
      </c>
      <c r="G87" s="30"/>
      <c r="H87" s="30">
        <v>173480</v>
      </c>
      <c r="I87" s="42">
        <f aca="true" t="shared" si="6" ref="I87:I93">SUM(G87:H87)</f>
        <v>173480</v>
      </c>
      <c r="J87" s="49">
        <f t="shared" si="3"/>
        <v>86.74</v>
      </c>
      <c r="K87" s="47"/>
    </row>
    <row r="88" spans="1:11" ht="16.5" customHeight="1">
      <c r="A88" s="3"/>
      <c r="B88" s="3"/>
      <c r="C88" s="7"/>
      <c r="D88" s="20">
        <v>4010</v>
      </c>
      <c r="E88" s="21" t="s">
        <v>70</v>
      </c>
      <c r="F88" s="30">
        <v>298808</v>
      </c>
      <c r="G88" s="30"/>
      <c r="H88" s="30"/>
      <c r="I88" s="42">
        <f t="shared" si="6"/>
        <v>0</v>
      </c>
      <c r="J88" s="49">
        <f t="shared" si="3"/>
        <v>0</v>
      </c>
      <c r="K88" s="47"/>
    </row>
    <row r="89" spans="1:11" ht="10.5" customHeight="1">
      <c r="A89" s="3"/>
      <c r="B89" s="3"/>
      <c r="C89" s="7"/>
      <c r="D89" s="20">
        <v>4040</v>
      </c>
      <c r="E89" s="21" t="s">
        <v>10</v>
      </c>
      <c r="F89" s="30">
        <v>23165</v>
      </c>
      <c r="G89" s="30"/>
      <c r="H89" s="30"/>
      <c r="I89" s="42">
        <f t="shared" si="6"/>
        <v>0</v>
      </c>
      <c r="J89" s="49">
        <f t="shared" si="3"/>
        <v>0</v>
      </c>
      <c r="K89" s="47"/>
    </row>
    <row r="90" spans="1:11" ht="10.5" customHeight="1">
      <c r="A90" s="3"/>
      <c r="B90" s="3"/>
      <c r="C90" s="7"/>
      <c r="D90" s="20">
        <v>4110</v>
      </c>
      <c r="E90" s="21" t="s">
        <v>11</v>
      </c>
      <c r="F90" s="30">
        <v>61350</v>
      </c>
      <c r="G90" s="30">
        <f>10521+40250</f>
        <v>50771</v>
      </c>
      <c r="H90" s="30"/>
      <c r="I90" s="42">
        <f t="shared" si="6"/>
        <v>50771</v>
      </c>
      <c r="J90" s="49">
        <f t="shared" si="3"/>
        <v>0.8275631621841891</v>
      </c>
      <c r="K90" s="47"/>
    </row>
    <row r="91" spans="1:11" ht="10.5" customHeight="1">
      <c r="A91" s="3"/>
      <c r="B91" s="3"/>
      <c r="C91" s="7"/>
      <c r="D91" s="20">
        <v>4120</v>
      </c>
      <c r="E91" s="21" t="s">
        <v>12</v>
      </c>
      <c r="F91" s="30">
        <v>8426</v>
      </c>
      <c r="G91" s="30">
        <f>1496+5730</f>
        <v>7226</v>
      </c>
      <c r="H91" s="30"/>
      <c r="I91" s="42">
        <f t="shared" si="6"/>
        <v>7226</v>
      </c>
      <c r="J91" s="49">
        <f t="shared" si="3"/>
        <v>0.8575836695941135</v>
      </c>
      <c r="K91" s="47"/>
    </row>
    <row r="92" spans="1:11" ht="10.5" customHeight="1">
      <c r="A92" s="3"/>
      <c r="B92" s="3"/>
      <c r="C92" s="7"/>
      <c r="D92" s="20">
        <v>4410</v>
      </c>
      <c r="E92" s="21" t="s">
        <v>16</v>
      </c>
      <c r="F92" s="30">
        <v>2981</v>
      </c>
      <c r="G92" s="30">
        <v>2500</v>
      </c>
      <c r="H92" s="30"/>
      <c r="I92" s="42">
        <f t="shared" si="6"/>
        <v>2500</v>
      </c>
      <c r="J92" s="49">
        <f t="shared" si="3"/>
        <v>0.8386447500838645</v>
      </c>
      <c r="K92" s="47"/>
    </row>
    <row r="93" spans="1:11" ht="24.75" customHeight="1">
      <c r="A93" s="68"/>
      <c r="B93" s="68"/>
      <c r="C93" s="69"/>
      <c r="D93" s="70">
        <v>4440</v>
      </c>
      <c r="E93" s="74" t="s">
        <v>73</v>
      </c>
      <c r="F93" s="35">
        <v>9310</v>
      </c>
      <c r="G93" s="35"/>
      <c r="H93" s="35"/>
      <c r="I93" s="42">
        <f t="shared" si="6"/>
        <v>0</v>
      </c>
      <c r="J93" s="49">
        <f t="shared" si="3"/>
        <v>0</v>
      </c>
      <c r="K93" s="47"/>
    </row>
    <row r="94" spans="1:11" ht="10.5" customHeight="1">
      <c r="A94" s="3"/>
      <c r="B94" s="23">
        <v>75019</v>
      </c>
      <c r="C94" s="16"/>
      <c r="D94" s="18"/>
      <c r="E94" s="19" t="s">
        <v>31</v>
      </c>
      <c r="F94" s="29">
        <f>SUM(F95:F100)</f>
        <v>233486</v>
      </c>
      <c r="G94" s="29">
        <f>SUM(G95:G100)</f>
        <v>228320</v>
      </c>
      <c r="H94" s="29">
        <f>SUM(H95:H100)</f>
        <v>0</v>
      </c>
      <c r="I94" s="41">
        <f>SUM(I95:I100)</f>
        <v>228320</v>
      </c>
      <c r="J94" s="48">
        <f aca="true" t="shared" si="7" ref="J94:J125">+I94/F94</f>
        <v>0.9778744764140034</v>
      </c>
      <c r="K94" s="47"/>
    </row>
    <row r="95" spans="1:11" ht="16.5" customHeight="1">
      <c r="A95" s="3"/>
      <c r="B95" s="3"/>
      <c r="C95" s="7"/>
      <c r="D95" s="20">
        <v>3030</v>
      </c>
      <c r="E95" s="21" t="s">
        <v>83</v>
      </c>
      <c r="F95" s="30">
        <v>191580</v>
      </c>
      <c r="G95" s="30">
        <v>197620</v>
      </c>
      <c r="H95" s="30">
        <v>0</v>
      </c>
      <c r="I95" s="42">
        <f aca="true" t="shared" si="8" ref="I95:I100">SUM(G95:H95)</f>
        <v>197620</v>
      </c>
      <c r="J95" s="49">
        <f t="shared" si="7"/>
        <v>1.0315272993005533</v>
      </c>
      <c r="K95" s="47"/>
    </row>
    <row r="96" spans="1:11" ht="10.5" customHeight="1">
      <c r="A96" s="3"/>
      <c r="B96" s="3"/>
      <c r="C96" s="7"/>
      <c r="D96" s="20">
        <v>4210</v>
      </c>
      <c r="E96" s="21" t="s">
        <v>13</v>
      </c>
      <c r="F96" s="30">
        <v>3787</v>
      </c>
      <c r="G96" s="30">
        <v>3800</v>
      </c>
      <c r="H96" s="30">
        <v>0</v>
      </c>
      <c r="I96" s="42">
        <f t="shared" si="8"/>
        <v>3800</v>
      </c>
      <c r="J96" s="49">
        <f t="shared" si="7"/>
        <v>1.0034327964087668</v>
      </c>
      <c r="K96" s="47"/>
    </row>
    <row r="97" spans="1:11" ht="10.5" customHeight="1">
      <c r="A97" s="3"/>
      <c r="B97" s="3"/>
      <c r="C97" s="7"/>
      <c r="D97" s="20">
        <v>4300</v>
      </c>
      <c r="E97" s="21" t="s">
        <v>8</v>
      </c>
      <c r="F97" s="30">
        <v>15253</v>
      </c>
      <c r="G97" s="30">
        <v>15200</v>
      </c>
      <c r="H97" s="30">
        <v>0</v>
      </c>
      <c r="I97" s="42">
        <f t="shared" si="8"/>
        <v>15200</v>
      </c>
      <c r="J97" s="49">
        <f t="shared" si="7"/>
        <v>0.9965252737166459</v>
      </c>
      <c r="K97" s="47"/>
    </row>
    <row r="98" spans="1:11" ht="10.5" customHeight="1">
      <c r="A98" s="3"/>
      <c r="B98" s="3"/>
      <c r="C98" s="7"/>
      <c r="D98" s="20">
        <v>4410</v>
      </c>
      <c r="E98" s="21" t="s">
        <v>16</v>
      </c>
      <c r="F98" s="30">
        <v>4429</v>
      </c>
      <c r="G98" s="30">
        <v>3950</v>
      </c>
      <c r="H98" s="30">
        <v>0</v>
      </c>
      <c r="I98" s="42">
        <f t="shared" si="8"/>
        <v>3950</v>
      </c>
      <c r="J98" s="49">
        <f t="shared" si="7"/>
        <v>0.8918491758862046</v>
      </c>
      <c r="K98" s="47"/>
    </row>
    <row r="99" spans="1:11" ht="10.5" customHeight="1">
      <c r="A99" s="3"/>
      <c r="B99" s="3"/>
      <c r="C99" s="7"/>
      <c r="D99" s="20">
        <v>4420</v>
      </c>
      <c r="E99" s="21" t="s">
        <v>32</v>
      </c>
      <c r="F99" s="30">
        <v>8652</v>
      </c>
      <c r="G99" s="30">
        <v>3000</v>
      </c>
      <c r="H99" s="30">
        <v>0</v>
      </c>
      <c r="I99" s="42">
        <f t="shared" si="8"/>
        <v>3000</v>
      </c>
      <c r="J99" s="49">
        <f t="shared" si="7"/>
        <v>0.34674063800277394</v>
      </c>
      <c r="K99" s="47"/>
    </row>
    <row r="100" spans="1:11" ht="10.5" customHeight="1">
      <c r="A100" s="3"/>
      <c r="B100" s="3"/>
      <c r="C100" s="7"/>
      <c r="D100" s="20">
        <v>4430</v>
      </c>
      <c r="E100" s="21" t="s">
        <v>17</v>
      </c>
      <c r="F100" s="30">
        <v>9785</v>
      </c>
      <c r="G100" s="30">
        <v>4750</v>
      </c>
      <c r="H100" s="30">
        <v>0</v>
      </c>
      <c r="I100" s="42">
        <f t="shared" si="8"/>
        <v>4750</v>
      </c>
      <c r="J100" s="49">
        <f t="shared" si="7"/>
        <v>0.4854368932038835</v>
      </c>
      <c r="K100" s="47"/>
    </row>
    <row r="101" spans="1:11" ht="10.5" customHeight="1">
      <c r="A101" s="3"/>
      <c r="B101" s="23">
        <v>75020</v>
      </c>
      <c r="C101" s="16"/>
      <c r="D101" s="18"/>
      <c r="E101" s="19" t="s">
        <v>33</v>
      </c>
      <c r="F101" s="29">
        <f>SUM(F102:F116)</f>
        <v>4040545</v>
      </c>
      <c r="G101" s="29">
        <f>SUM(G102:G116)</f>
        <v>4101391</v>
      </c>
      <c r="H101" s="29">
        <f>SUM(H102:H116)</f>
        <v>0</v>
      </c>
      <c r="I101" s="41">
        <f>SUM(I102:I116)</f>
        <v>4101391</v>
      </c>
      <c r="J101" s="48">
        <f t="shared" si="7"/>
        <v>1.0150588596340344</v>
      </c>
      <c r="K101" s="47"/>
    </row>
    <row r="102" spans="1:11" ht="23.25" customHeight="1">
      <c r="A102" s="3"/>
      <c r="B102" s="3"/>
      <c r="C102" s="7"/>
      <c r="D102" s="20">
        <v>3020</v>
      </c>
      <c r="E102" s="27" t="s">
        <v>71</v>
      </c>
      <c r="F102" s="33">
        <v>6200</v>
      </c>
      <c r="G102" s="30">
        <v>6000</v>
      </c>
      <c r="H102" s="33">
        <v>0</v>
      </c>
      <c r="I102" s="45">
        <f aca="true" t="shared" si="9" ref="I102:I116">SUM(G102:H102)</f>
        <v>6000</v>
      </c>
      <c r="J102" s="49">
        <f t="shared" si="7"/>
        <v>0.967741935483871</v>
      </c>
      <c r="K102" s="47"/>
    </row>
    <row r="103" spans="1:11" ht="12.75" customHeight="1">
      <c r="A103" s="3"/>
      <c r="B103" s="3"/>
      <c r="C103" s="7"/>
      <c r="D103" s="20">
        <v>4010</v>
      </c>
      <c r="E103" s="21" t="s">
        <v>70</v>
      </c>
      <c r="F103" s="33">
        <v>1821704</v>
      </c>
      <c r="G103" s="30">
        <v>1893732</v>
      </c>
      <c r="H103" s="33">
        <v>0</v>
      </c>
      <c r="I103" s="45">
        <f t="shared" si="9"/>
        <v>1893732</v>
      </c>
      <c r="J103" s="49">
        <f t="shared" si="7"/>
        <v>1.0395388054261285</v>
      </c>
      <c r="K103" s="47"/>
    </row>
    <row r="104" spans="1:11" ht="10.5" customHeight="1">
      <c r="A104" s="3"/>
      <c r="B104" s="3"/>
      <c r="C104" s="7"/>
      <c r="D104" s="20">
        <v>4040</v>
      </c>
      <c r="E104" s="21" t="s">
        <v>10</v>
      </c>
      <c r="F104" s="33">
        <v>146800</v>
      </c>
      <c r="G104" s="30">
        <v>158000</v>
      </c>
      <c r="H104" s="33">
        <v>0</v>
      </c>
      <c r="I104" s="45">
        <f t="shared" si="9"/>
        <v>158000</v>
      </c>
      <c r="J104" s="49">
        <f t="shared" si="7"/>
        <v>1.0762942779291553</v>
      </c>
      <c r="K104" s="47"/>
    </row>
    <row r="105" spans="1:11" ht="10.5" customHeight="1">
      <c r="A105" s="3"/>
      <c r="B105" s="3"/>
      <c r="C105" s="7"/>
      <c r="D105" s="20">
        <v>4110</v>
      </c>
      <c r="E105" s="21" t="s">
        <v>11</v>
      </c>
      <c r="F105" s="33">
        <v>360000</v>
      </c>
      <c r="G105" s="30">
        <v>350068</v>
      </c>
      <c r="H105" s="33">
        <v>0</v>
      </c>
      <c r="I105" s="45">
        <f t="shared" si="9"/>
        <v>350068</v>
      </c>
      <c r="J105" s="49">
        <f t="shared" si="7"/>
        <v>0.9724111111111111</v>
      </c>
      <c r="K105" s="47"/>
    </row>
    <row r="106" spans="1:11" ht="10.5" customHeight="1">
      <c r="A106" s="3"/>
      <c r="B106" s="3"/>
      <c r="C106" s="7"/>
      <c r="D106" s="20">
        <v>4120</v>
      </c>
      <c r="E106" s="21" t="s">
        <v>12</v>
      </c>
      <c r="F106" s="33">
        <v>48000</v>
      </c>
      <c r="G106" s="30">
        <v>50000</v>
      </c>
      <c r="H106" s="33">
        <v>0</v>
      </c>
      <c r="I106" s="45">
        <f t="shared" si="9"/>
        <v>50000</v>
      </c>
      <c r="J106" s="49">
        <f t="shared" si="7"/>
        <v>1.0416666666666667</v>
      </c>
      <c r="K106" s="47"/>
    </row>
    <row r="107" spans="1:11" ht="10.5" customHeight="1">
      <c r="A107" s="3"/>
      <c r="B107" s="3"/>
      <c r="C107" s="7"/>
      <c r="D107" s="20">
        <v>4210</v>
      </c>
      <c r="E107" s="21" t="s">
        <v>13</v>
      </c>
      <c r="F107" s="33">
        <v>123020</v>
      </c>
      <c r="G107" s="30">
        <v>114520</v>
      </c>
      <c r="H107" s="33">
        <v>0</v>
      </c>
      <c r="I107" s="45">
        <f t="shared" si="9"/>
        <v>114520</v>
      </c>
      <c r="J107" s="49">
        <f t="shared" si="7"/>
        <v>0.930905543814014</v>
      </c>
      <c r="K107" s="47"/>
    </row>
    <row r="108" spans="1:11" ht="10.5" customHeight="1">
      <c r="A108" s="3"/>
      <c r="B108" s="3"/>
      <c r="C108" s="7"/>
      <c r="D108" s="20">
        <v>4260</v>
      </c>
      <c r="E108" s="21" t="s">
        <v>14</v>
      </c>
      <c r="F108" s="33">
        <v>80400</v>
      </c>
      <c r="G108" s="30">
        <v>91700</v>
      </c>
      <c r="H108" s="33">
        <v>0</v>
      </c>
      <c r="I108" s="45">
        <f t="shared" si="9"/>
        <v>91700</v>
      </c>
      <c r="J108" s="49">
        <f t="shared" si="7"/>
        <v>1.140547263681592</v>
      </c>
      <c r="K108" s="47"/>
    </row>
    <row r="109" spans="1:11" ht="10.5" customHeight="1">
      <c r="A109" s="3"/>
      <c r="B109" s="3"/>
      <c r="C109" s="7"/>
      <c r="D109" s="20">
        <v>4270</v>
      </c>
      <c r="E109" s="21" t="s">
        <v>15</v>
      </c>
      <c r="F109" s="33">
        <v>42500</v>
      </c>
      <c r="G109" s="30">
        <v>124500</v>
      </c>
      <c r="H109" s="33">
        <v>0</v>
      </c>
      <c r="I109" s="45">
        <f t="shared" si="9"/>
        <v>124500</v>
      </c>
      <c r="J109" s="49">
        <f t="shared" si="7"/>
        <v>2.929411764705882</v>
      </c>
      <c r="K109" s="47"/>
    </row>
    <row r="110" spans="1:11" ht="10.5" customHeight="1">
      <c r="A110" s="3"/>
      <c r="B110" s="3"/>
      <c r="C110" s="7"/>
      <c r="D110" s="20">
        <v>4300</v>
      </c>
      <c r="E110" s="21" t="s">
        <v>8</v>
      </c>
      <c r="F110" s="33">
        <v>1140421</v>
      </c>
      <c r="G110" s="30">
        <v>1167171</v>
      </c>
      <c r="H110" s="33">
        <v>0</v>
      </c>
      <c r="I110" s="45">
        <f t="shared" si="9"/>
        <v>1167171</v>
      </c>
      <c r="J110" s="49">
        <f t="shared" si="7"/>
        <v>1.0234562499287543</v>
      </c>
      <c r="K110" s="47"/>
    </row>
    <row r="111" spans="1:11" ht="10.5" customHeight="1">
      <c r="A111" s="3"/>
      <c r="B111" s="3"/>
      <c r="C111" s="7"/>
      <c r="D111" s="20">
        <v>4410</v>
      </c>
      <c r="E111" s="21" t="s">
        <v>16</v>
      </c>
      <c r="F111" s="33">
        <v>24700</v>
      </c>
      <c r="G111" s="30">
        <v>24000</v>
      </c>
      <c r="H111" s="33">
        <v>0</v>
      </c>
      <c r="I111" s="45">
        <f t="shared" si="9"/>
        <v>24000</v>
      </c>
      <c r="J111" s="49">
        <f t="shared" si="7"/>
        <v>0.97165991902834</v>
      </c>
      <c r="K111" s="47"/>
    </row>
    <row r="112" spans="1:11" ht="10.5" customHeight="1">
      <c r="A112" s="3"/>
      <c r="B112" s="3"/>
      <c r="C112" s="7"/>
      <c r="D112" s="20">
        <v>4420</v>
      </c>
      <c r="E112" s="21" t="s">
        <v>32</v>
      </c>
      <c r="F112" s="33">
        <v>6800</v>
      </c>
      <c r="G112" s="30">
        <v>4500</v>
      </c>
      <c r="H112" s="33">
        <v>0</v>
      </c>
      <c r="I112" s="45">
        <f t="shared" si="9"/>
        <v>4500</v>
      </c>
      <c r="J112" s="49">
        <f t="shared" si="7"/>
        <v>0.6617647058823529</v>
      </c>
      <c r="K112" s="47"/>
    </row>
    <row r="113" spans="1:11" ht="10.5" customHeight="1">
      <c r="A113" s="3"/>
      <c r="B113" s="3"/>
      <c r="C113" s="7"/>
      <c r="D113" s="20">
        <v>4430</v>
      </c>
      <c r="E113" s="21" t="s">
        <v>17</v>
      </c>
      <c r="F113" s="33">
        <v>30000</v>
      </c>
      <c r="G113" s="30">
        <v>27200</v>
      </c>
      <c r="H113" s="33">
        <v>0</v>
      </c>
      <c r="I113" s="45">
        <f t="shared" si="9"/>
        <v>27200</v>
      </c>
      <c r="J113" s="49">
        <f t="shared" si="7"/>
        <v>0.9066666666666666</v>
      </c>
      <c r="K113" s="47"/>
    </row>
    <row r="114" spans="1:11" ht="22.5" customHeight="1">
      <c r="A114" s="3"/>
      <c r="B114" s="3"/>
      <c r="C114" s="7"/>
      <c r="D114" s="20">
        <v>4440</v>
      </c>
      <c r="E114" s="27" t="s">
        <v>73</v>
      </c>
      <c r="F114" s="33">
        <v>50000</v>
      </c>
      <c r="G114" s="30">
        <v>50000</v>
      </c>
      <c r="H114" s="33">
        <v>0</v>
      </c>
      <c r="I114" s="45">
        <f t="shared" si="9"/>
        <v>50000</v>
      </c>
      <c r="J114" s="49">
        <f t="shared" si="7"/>
        <v>1</v>
      </c>
      <c r="K114" s="47"/>
    </row>
    <row r="115" spans="1:11" ht="22.5" customHeight="1">
      <c r="A115" s="3"/>
      <c r="B115" s="3"/>
      <c r="C115" s="7"/>
      <c r="D115" s="20">
        <v>6050</v>
      </c>
      <c r="E115" s="27"/>
      <c r="F115" s="33">
        <v>120000</v>
      </c>
      <c r="G115" s="30">
        <v>0</v>
      </c>
      <c r="H115" s="33">
        <v>0</v>
      </c>
      <c r="I115" s="45">
        <f t="shared" si="9"/>
        <v>0</v>
      </c>
      <c r="J115" s="49">
        <f t="shared" si="7"/>
        <v>0</v>
      </c>
      <c r="K115" s="47"/>
    </row>
    <row r="116" spans="1:11" ht="21.75" customHeight="1">
      <c r="A116" s="3"/>
      <c r="B116" s="3"/>
      <c r="C116" s="7"/>
      <c r="D116" s="20">
        <v>6060</v>
      </c>
      <c r="E116" s="27" t="s">
        <v>78</v>
      </c>
      <c r="F116" s="33">
        <v>40000</v>
      </c>
      <c r="G116" s="30">
        <v>40000</v>
      </c>
      <c r="H116" s="33">
        <v>0</v>
      </c>
      <c r="I116" s="45">
        <f t="shared" si="9"/>
        <v>40000</v>
      </c>
      <c r="J116" s="49">
        <f t="shared" si="7"/>
        <v>1</v>
      </c>
      <c r="K116" s="47"/>
    </row>
    <row r="117" spans="1:11" ht="10.5" customHeight="1">
      <c r="A117" s="3"/>
      <c r="B117" s="23">
        <v>75045</v>
      </c>
      <c r="C117" s="16"/>
      <c r="D117" s="18"/>
      <c r="E117" s="19" t="s">
        <v>34</v>
      </c>
      <c r="F117" s="29">
        <f>SUM(F118:F123)</f>
        <v>30960</v>
      </c>
      <c r="G117" s="29">
        <f>SUM(G118:G123)</f>
        <v>0</v>
      </c>
      <c r="H117" s="29">
        <f>SUM(H118:H123)</f>
        <v>34000</v>
      </c>
      <c r="I117" s="41">
        <f>SUM(I118:I123)</f>
        <v>34000</v>
      </c>
      <c r="J117" s="48">
        <f t="shared" si="7"/>
        <v>1.0981912144702843</v>
      </c>
      <c r="K117" s="47"/>
    </row>
    <row r="118" spans="1:11" ht="16.5" customHeight="1">
      <c r="A118" s="3"/>
      <c r="B118" s="3"/>
      <c r="C118" s="7"/>
      <c r="D118" s="20">
        <v>3030</v>
      </c>
      <c r="E118" s="21" t="s">
        <v>83</v>
      </c>
      <c r="F118" s="30">
        <v>10627</v>
      </c>
      <c r="G118" s="30">
        <v>0</v>
      </c>
      <c r="H118" s="30">
        <v>10888</v>
      </c>
      <c r="I118" s="42">
        <f aca="true" t="shared" si="10" ref="I118:I123">SUM(G118:H118)</f>
        <v>10888</v>
      </c>
      <c r="J118" s="49">
        <f t="shared" si="7"/>
        <v>1.024560082807942</v>
      </c>
      <c r="K118" s="47"/>
    </row>
    <row r="119" spans="1:11" ht="10.5" customHeight="1">
      <c r="A119" s="3"/>
      <c r="B119" s="3"/>
      <c r="C119" s="7"/>
      <c r="D119" s="20">
        <v>4110</v>
      </c>
      <c r="E119" s="21" t="s">
        <v>11</v>
      </c>
      <c r="F119" s="30">
        <v>586</v>
      </c>
      <c r="G119" s="30">
        <v>0</v>
      </c>
      <c r="H119" s="30">
        <v>600</v>
      </c>
      <c r="I119" s="42">
        <f t="shared" si="10"/>
        <v>600</v>
      </c>
      <c r="J119" s="49">
        <f t="shared" si="7"/>
        <v>1.023890784982935</v>
      </c>
      <c r="K119" s="47"/>
    </row>
    <row r="120" spans="1:11" ht="10.5" customHeight="1">
      <c r="A120" s="3"/>
      <c r="B120" s="3"/>
      <c r="C120" s="7"/>
      <c r="D120" s="20">
        <v>4120</v>
      </c>
      <c r="E120" s="21" t="s">
        <v>12</v>
      </c>
      <c r="F120" s="30">
        <v>89</v>
      </c>
      <c r="G120" s="30">
        <v>0</v>
      </c>
      <c r="H120" s="30">
        <v>100</v>
      </c>
      <c r="I120" s="42">
        <f t="shared" si="10"/>
        <v>100</v>
      </c>
      <c r="J120" s="49">
        <f t="shared" si="7"/>
        <v>1.1235955056179776</v>
      </c>
      <c r="K120" s="47"/>
    </row>
    <row r="121" spans="1:11" ht="10.5" customHeight="1">
      <c r="A121" s="3"/>
      <c r="B121" s="3"/>
      <c r="C121" s="7"/>
      <c r="D121" s="20">
        <v>4210</v>
      </c>
      <c r="E121" s="21" t="s">
        <v>13</v>
      </c>
      <c r="F121" s="30">
        <v>4525</v>
      </c>
      <c r="G121" s="30">
        <v>0</v>
      </c>
      <c r="H121" s="30">
        <v>4600</v>
      </c>
      <c r="I121" s="42">
        <f t="shared" si="10"/>
        <v>4600</v>
      </c>
      <c r="J121" s="49">
        <f t="shared" si="7"/>
        <v>1.0165745856353592</v>
      </c>
      <c r="K121" s="47"/>
    </row>
    <row r="122" spans="1:11" ht="10.5" customHeight="1">
      <c r="A122" s="3"/>
      <c r="B122" s="3"/>
      <c r="C122" s="7"/>
      <c r="D122" s="20">
        <v>4300</v>
      </c>
      <c r="E122" s="21" t="s">
        <v>8</v>
      </c>
      <c r="F122" s="30">
        <v>14607</v>
      </c>
      <c r="G122" s="30">
        <v>0</v>
      </c>
      <c r="H122" s="30">
        <v>17212</v>
      </c>
      <c r="I122" s="42">
        <f t="shared" si="10"/>
        <v>17212</v>
      </c>
      <c r="J122" s="49">
        <f t="shared" si="7"/>
        <v>1.1783391524611488</v>
      </c>
      <c r="K122" s="47"/>
    </row>
    <row r="123" spans="1:11" ht="10.5" customHeight="1">
      <c r="A123" s="3"/>
      <c r="B123" s="3"/>
      <c r="C123" s="7"/>
      <c r="D123" s="20">
        <v>4410</v>
      </c>
      <c r="E123" s="21" t="s">
        <v>16</v>
      </c>
      <c r="F123" s="30">
        <v>526</v>
      </c>
      <c r="G123" s="30">
        <v>0</v>
      </c>
      <c r="H123" s="30">
        <v>600</v>
      </c>
      <c r="I123" s="42">
        <f t="shared" si="10"/>
        <v>600</v>
      </c>
      <c r="J123" s="49">
        <f t="shared" si="7"/>
        <v>1.1406844106463878</v>
      </c>
      <c r="K123" s="47"/>
    </row>
    <row r="124" spans="1:11" ht="10.5" customHeight="1">
      <c r="A124" s="3"/>
      <c r="B124" s="23">
        <v>75095</v>
      </c>
      <c r="C124" s="16"/>
      <c r="D124" s="18"/>
      <c r="E124" s="19" t="s">
        <v>25</v>
      </c>
      <c r="F124" s="29">
        <f>SUM(F125)</f>
        <v>7000</v>
      </c>
      <c r="G124" s="29">
        <f>SUM(G125)</f>
        <v>2000</v>
      </c>
      <c r="H124" s="29">
        <f>SUM(H125)</f>
        <v>0</v>
      </c>
      <c r="I124" s="41">
        <f>SUM(I125)</f>
        <v>2000</v>
      </c>
      <c r="J124" s="48">
        <f t="shared" si="7"/>
        <v>0.2857142857142857</v>
      </c>
      <c r="K124" s="47"/>
    </row>
    <row r="125" spans="1:11" ht="10.5" customHeight="1">
      <c r="A125" s="68"/>
      <c r="B125" s="68"/>
      <c r="C125" s="69"/>
      <c r="D125" s="70">
        <v>4210</v>
      </c>
      <c r="E125" s="71" t="s">
        <v>13</v>
      </c>
      <c r="F125" s="30">
        <v>7000</v>
      </c>
      <c r="G125" s="30">
        <v>2000</v>
      </c>
      <c r="H125" s="30"/>
      <c r="I125" s="42">
        <f>SUM(G125:H125)</f>
        <v>2000</v>
      </c>
      <c r="J125" s="49">
        <f t="shared" si="7"/>
        <v>0.2857142857142857</v>
      </c>
      <c r="K125" s="47"/>
    </row>
    <row r="126" spans="1:11" ht="23.25" customHeight="1">
      <c r="A126" s="25">
        <v>754</v>
      </c>
      <c r="B126" s="8"/>
      <c r="C126" s="8"/>
      <c r="D126" s="12"/>
      <c r="E126" s="82" t="s">
        <v>84</v>
      </c>
      <c r="F126" s="28">
        <f>SUM(F127,F132,F153,F155)</f>
        <v>1833000</v>
      </c>
      <c r="G126" s="28">
        <f>SUM(G132,G153,G155)</f>
        <v>12000</v>
      </c>
      <c r="H126" s="28">
        <f>SUM(H132,H153,H155)</f>
        <v>1746000</v>
      </c>
      <c r="I126" s="28">
        <f>SUM(I132,I153,I155)</f>
        <v>1758000</v>
      </c>
      <c r="J126" s="50">
        <f aca="true" t="shared" si="11" ref="J126:J159">+I126/F126</f>
        <v>0.9590834697217676</v>
      </c>
      <c r="K126" s="47"/>
    </row>
    <row r="127" spans="1:11" ht="23.25" customHeight="1">
      <c r="A127" s="3"/>
      <c r="B127" s="23">
        <v>75405</v>
      </c>
      <c r="C127" s="16"/>
      <c r="D127" s="18"/>
      <c r="E127" s="19"/>
      <c r="F127" s="29">
        <f>SUM(F128:F131)</f>
        <v>59000</v>
      </c>
      <c r="G127" s="29">
        <f>SUM(G128:G131)</f>
        <v>0</v>
      </c>
      <c r="H127" s="29">
        <f>SUM(H128:H131)</f>
        <v>0</v>
      </c>
      <c r="I127" s="29">
        <f>SUM(I128:I131)</f>
        <v>0</v>
      </c>
      <c r="J127" s="48">
        <f>+I127/F127</f>
        <v>0</v>
      </c>
      <c r="K127" s="47"/>
    </row>
    <row r="128" spans="1:11" ht="12.75" customHeight="1">
      <c r="A128" s="3"/>
      <c r="B128" s="3"/>
      <c r="C128" s="7"/>
      <c r="D128" s="20">
        <v>2950</v>
      </c>
      <c r="E128" s="27" t="s">
        <v>131</v>
      </c>
      <c r="F128" s="30">
        <v>11000</v>
      </c>
      <c r="G128" s="30">
        <v>0</v>
      </c>
      <c r="H128" s="30"/>
      <c r="I128" s="42">
        <f>SUM(G128:H128)</f>
        <v>0</v>
      </c>
      <c r="J128" s="49">
        <f>+I128/F128</f>
        <v>0</v>
      </c>
      <c r="K128" s="47"/>
    </row>
    <row r="129" spans="1:11" ht="13.5" customHeight="1">
      <c r="A129" s="3"/>
      <c r="B129" s="3"/>
      <c r="C129" s="7"/>
      <c r="D129" s="20">
        <v>4210</v>
      </c>
      <c r="E129" s="21" t="s">
        <v>13</v>
      </c>
      <c r="F129" s="30">
        <v>8000</v>
      </c>
      <c r="G129" s="30">
        <v>0</v>
      </c>
      <c r="H129" s="30"/>
      <c r="I129" s="42">
        <f>SUM(G129:H129)</f>
        <v>0</v>
      </c>
      <c r="J129" s="49">
        <f>+I129/F129</f>
        <v>0</v>
      </c>
      <c r="K129" s="47"/>
    </row>
    <row r="130" spans="1:11" ht="12" customHeight="1">
      <c r="A130" s="3"/>
      <c r="B130" s="3"/>
      <c r="C130" s="7"/>
      <c r="D130" s="20">
        <v>4270</v>
      </c>
      <c r="E130" s="21" t="s">
        <v>15</v>
      </c>
      <c r="F130" s="30">
        <v>10000</v>
      </c>
      <c r="G130" s="30">
        <v>0</v>
      </c>
      <c r="H130" s="30"/>
      <c r="I130" s="42">
        <f>SUM(G130:H130)</f>
        <v>0</v>
      </c>
      <c r="J130" s="49">
        <f>+I130/F130</f>
        <v>0</v>
      </c>
      <c r="K130" s="47"/>
    </row>
    <row r="131" spans="1:11" ht="48" customHeight="1">
      <c r="A131" s="3"/>
      <c r="B131" s="3"/>
      <c r="C131" s="7"/>
      <c r="D131" s="20">
        <v>6220</v>
      </c>
      <c r="E131" s="27" t="s">
        <v>132</v>
      </c>
      <c r="F131" s="30">
        <v>30000</v>
      </c>
      <c r="G131" s="30">
        <v>0</v>
      </c>
      <c r="H131" s="30"/>
      <c r="I131" s="42">
        <f>SUM(G131:H131)</f>
        <v>0</v>
      </c>
      <c r="J131" s="49">
        <f>+I131/F131</f>
        <v>0</v>
      </c>
      <c r="K131" s="47"/>
    </row>
    <row r="132" spans="1:11" ht="16.5" customHeight="1">
      <c r="A132" s="3"/>
      <c r="B132" s="23">
        <v>75411</v>
      </c>
      <c r="C132" s="16"/>
      <c r="D132" s="18"/>
      <c r="E132" s="19" t="s">
        <v>89</v>
      </c>
      <c r="F132" s="29">
        <f>SUM(F133:F152)</f>
        <v>1762000</v>
      </c>
      <c r="G132" s="29">
        <f>SUM(G133:G152)</f>
        <v>0</v>
      </c>
      <c r="H132" s="29">
        <f>SUM(H133:H152)</f>
        <v>1746000</v>
      </c>
      <c r="I132" s="41">
        <f>SUM(I133:I152)</f>
        <v>1746000</v>
      </c>
      <c r="J132" s="48">
        <f t="shared" si="11"/>
        <v>0.9909194097616345</v>
      </c>
      <c r="K132" s="47"/>
    </row>
    <row r="133" spans="1:11" ht="24" customHeight="1">
      <c r="A133" s="3"/>
      <c r="B133" s="3"/>
      <c r="C133" s="7"/>
      <c r="D133" s="20">
        <v>3020</v>
      </c>
      <c r="E133" s="27" t="s">
        <v>71</v>
      </c>
      <c r="F133" s="30">
        <v>228145</v>
      </c>
      <c r="G133" s="30">
        <v>0</v>
      </c>
      <c r="H133" s="30">
        <v>234323</v>
      </c>
      <c r="I133" s="42">
        <f aca="true" t="shared" si="12" ref="I133:I152">SUM(G133:H133)</f>
        <v>234323</v>
      </c>
      <c r="J133" s="49">
        <f t="shared" si="11"/>
        <v>1.027079269762651</v>
      </c>
      <c r="K133" s="47"/>
    </row>
    <row r="134" spans="1:11" ht="16.5" customHeight="1">
      <c r="A134" s="3"/>
      <c r="B134" s="3"/>
      <c r="C134" s="7"/>
      <c r="D134" s="20">
        <v>4010</v>
      </c>
      <c r="E134" s="21" t="s">
        <v>70</v>
      </c>
      <c r="F134" s="30">
        <v>6552</v>
      </c>
      <c r="G134" s="30">
        <v>0</v>
      </c>
      <c r="H134" s="30">
        <v>6749</v>
      </c>
      <c r="I134" s="42">
        <f t="shared" si="12"/>
        <v>6749</v>
      </c>
      <c r="J134" s="49">
        <f t="shared" si="11"/>
        <v>1.030067155067155</v>
      </c>
      <c r="K134" s="47"/>
    </row>
    <row r="135" spans="1:11" ht="22.5" customHeight="1">
      <c r="A135" s="3"/>
      <c r="B135" s="3"/>
      <c r="C135" s="7"/>
      <c r="D135" s="20">
        <v>4020</v>
      </c>
      <c r="E135" s="27" t="s">
        <v>82</v>
      </c>
      <c r="F135" s="30">
        <v>42716</v>
      </c>
      <c r="G135" s="30">
        <v>0</v>
      </c>
      <c r="H135" s="30">
        <v>47123</v>
      </c>
      <c r="I135" s="42">
        <f t="shared" si="12"/>
        <v>47123</v>
      </c>
      <c r="J135" s="49">
        <f t="shared" si="11"/>
        <v>1.103169772450604</v>
      </c>
      <c r="K135" s="47"/>
    </row>
    <row r="136" spans="1:11" ht="10.5" customHeight="1">
      <c r="A136" s="3"/>
      <c r="B136" s="3"/>
      <c r="C136" s="7"/>
      <c r="D136" s="20">
        <v>4040</v>
      </c>
      <c r="E136" s="21" t="s">
        <v>10</v>
      </c>
      <c r="F136" s="30">
        <v>3077</v>
      </c>
      <c r="G136" s="30">
        <v>0</v>
      </c>
      <c r="H136" s="30">
        <v>3685</v>
      </c>
      <c r="I136" s="42">
        <f t="shared" si="12"/>
        <v>3685</v>
      </c>
      <c r="J136" s="49">
        <f t="shared" si="11"/>
        <v>1.1975950601234968</v>
      </c>
      <c r="K136" s="47"/>
    </row>
    <row r="137" spans="1:11" ht="21.75" customHeight="1">
      <c r="A137" s="3"/>
      <c r="B137" s="3"/>
      <c r="C137" s="2"/>
      <c r="D137" s="24">
        <v>4050</v>
      </c>
      <c r="E137" s="54" t="s">
        <v>85</v>
      </c>
      <c r="F137" s="30">
        <v>1117081</v>
      </c>
      <c r="G137" s="30">
        <v>0</v>
      </c>
      <c r="H137" s="33">
        <v>1165330</v>
      </c>
      <c r="I137" s="42">
        <f t="shared" si="12"/>
        <v>1165330</v>
      </c>
      <c r="J137" s="49">
        <f t="shared" si="11"/>
        <v>1.0431920335230838</v>
      </c>
      <c r="K137" s="47"/>
    </row>
    <row r="138" spans="1:11" ht="24" customHeight="1">
      <c r="A138" s="3"/>
      <c r="B138" s="3"/>
      <c r="C138" s="2"/>
      <c r="D138" s="24">
        <v>4060</v>
      </c>
      <c r="E138" s="54" t="s">
        <v>86</v>
      </c>
      <c r="F138" s="30">
        <v>23329</v>
      </c>
      <c r="G138" s="30">
        <v>0</v>
      </c>
      <c r="H138" s="33">
        <v>28921</v>
      </c>
      <c r="I138" s="42">
        <f t="shared" si="12"/>
        <v>28921</v>
      </c>
      <c r="J138" s="49">
        <f t="shared" si="11"/>
        <v>1.2397016588795062</v>
      </c>
      <c r="K138" s="47"/>
    </row>
    <row r="139" spans="1:11" ht="22.5" customHeight="1">
      <c r="A139" s="3"/>
      <c r="B139" s="3"/>
      <c r="C139" s="2"/>
      <c r="D139" s="24">
        <v>4070</v>
      </c>
      <c r="E139" s="54" t="s">
        <v>87</v>
      </c>
      <c r="F139" s="30">
        <v>89555</v>
      </c>
      <c r="G139" s="30">
        <v>0</v>
      </c>
      <c r="H139" s="33">
        <v>98072</v>
      </c>
      <c r="I139" s="42">
        <f t="shared" si="12"/>
        <v>98072</v>
      </c>
      <c r="J139" s="49">
        <f t="shared" si="11"/>
        <v>1.0951035676399978</v>
      </c>
      <c r="K139" s="47"/>
    </row>
    <row r="140" spans="1:11" ht="10.5" customHeight="1">
      <c r="A140" s="3"/>
      <c r="B140" s="3"/>
      <c r="C140" s="7"/>
      <c r="D140" s="20">
        <v>4110</v>
      </c>
      <c r="E140" s="21" t="s">
        <v>11</v>
      </c>
      <c r="F140" s="30">
        <v>18413</v>
      </c>
      <c r="G140" s="30">
        <v>0</v>
      </c>
      <c r="H140" s="30">
        <v>9040</v>
      </c>
      <c r="I140" s="42">
        <f t="shared" si="12"/>
        <v>9040</v>
      </c>
      <c r="J140" s="49">
        <f t="shared" si="11"/>
        <v>0.49095747569651876</v>
      </c>
      <c r="K140" s="47"/>
    </row>
    <row r="141" spans="1:11" ht="10.5" customHeight="1">
      <c r="A141" s="3"/>
      <c r="B141" s="3"/>
      <c r="C141" s="7"/>
      <c r="D141" s="20">
        <v>4120</v>
      </c>
      <c r="E141" s="21" t="s">
        <v>12</v>
      </c>
      <c r="F141" s="30">
        <v>2490</v>
      </c>
      <c r="G141" s="30">
        <v>0</v>
      </c>
      <c r="H141" s="30">
        <v>1104</v>
      </c>
      <c r="I141" s="42">
        <f t="shared" si="12"/>
        <v>1104</v>
      </c>
      <c r="J141" s="49">
        <f t="shared" si="11"/>
        <v>0.4433734939759036</v>
      </c>
      <c r="K141" s="47"/>
    </row>
    <row r="142" spans="1:11" ht="10.5" customHeight="1">
      <c r="A142" s="3"/>
      <c r="B142" s="3"/>
      <c r="C142" s="7"/>
      <c r="D142" s="20">
        <v>4210</v>
      </c>
      <c r="E142" s="21" t="s">
        <v>13</v>
      </c>
      <c r="F142" s="30">
        <v>42608</v>
      </c>
      <c r="G142" s="30">
        <v>0</v>
      </c>
      <c r="H142" s="30">
        <v>55005</v>
      </c>
      <c r="I142" s="42">
        <f t="shared" si="12"/>
        <v>55005</v>
      </c>
      <c r="J142" s="49">
        <f t="shared" si="11"/>
        <v>1.2909547502816372</v>
      </c>
      <c r="K142" s="47"/>
    </row>
    <row r="143" spans="1:11" ht="10.5" customHeight="1">
      <c r="A143" s="3"/>
      <c r="B143" s="3"/>
      <c r="C143" s="7"/>
      <c r="D143" s="20">
        <v>4260</v>
      </c>
      <c r="E143" s="21" t="s">
        <v>14</v>
      </c>
      <c r="F143" s="30">
        <v>50510</v>
      </c>
      <c r="G143" s="30">
        <v>0</v>
      </c>
      <c r="H143" s="30">
        <v>50510</v>
      </c>
      <c r="I143" s="42">
        <f t="shared" si="12"/>
        <v>50510</v>
      </c>
      <c r="J143" s="49">
        <f t="shared" si="11"/>
        <v>1</v>
      </c>
      <c r="K143" s="47"/>
    </row>
    <row r="144" spans="1:11" ht="10.5" customHeight="1">
      <c r="A144" s="3"/>
      <c r="B144" s="3"/>
      <c r="C144" s="7"/>
      <c r="D144" s="20">
        <v>4270</v>
      </c>
      <c r="E144" s="21" t="s">
        <v>15</v>
      </c>
      <c r="F144" s="30">
        <v>19000</v>
      </c>
      <c r="G144" s="30">
        <v>0</v>
      </c>
      <c r="H144" s="30">
        <v>9000</v>
      </c>
      <c r="I144" s="42">
        <f t="shared" si="12"/>
        <v>9000</v>
      </c>
      <c r="J144" s="49">
        <f t="shared" si="11"/>
        <v>0.47368421052631576</v>
      </c>
      <c r="K144" s="47"/>
    </row>
    <row r="145" spans="1:11" ht="10.5" customHeight="1">
      <c r="A145" s="3"/>
      <c r="B145" s="3"/>
      <c r="C145" s="7"/>
      <c r="D145" s="20">
        <v>4280</v>
      </c>
      <c r="E145" s="21" t="s">
        <v>133</v>
      </c>
      <c r="F145" s="30">
        <v>2700</v>
      </c>
      <c r="G145" s="30"/>
      <c r="H145" s="30">
        <v>2500</v>
      </c>
      <c r="I145" s="42">
        <f t="shared" si="12"/>
        <v>2500</v>
      </c>
      <c r="J145" s="49">
        <f t="shared" si="11"/>
        <v>0.9259259259259259</v>
      </c>
      <c r="K145" s="47"/>
    </row>
    <row r="146" spans="1:11" ht="10.5" customHeight="1">
      <c r="A146" s="3"/>
      <c r="B146" s="3"/>
      <c r="C146" s="7"/>
      <c r="D146" s="20">
        <v>4300</v>
      </c>
      <c r="E146" s="21" t="s">
        <v>8</v>
      </c>
      <c r="F146" s="30">
        <v>19500</v>
      </c>
      <c r="G146" s="30">
        <v>0</v>
      </c>
      <c r="H146" s="30">
        <v>22500</v>
      </c>
      <c r="I146" s="42">
        <f t="shared" si="12"/>
        <v>22500</v>
      </c>
      <c r="J146" s="49">
        <f t="shared" si="11"/>
        <v>1.1538461538461537</v>
      </c>
      <c r="K146" s="47"/>
    </row>
    <row r="147" spans="1:11" ht="10.5" customHeight="1">
      <c r="A147" s="3"/>
      <c r="B147" s="3"/>
      <c r="C147" s="7"/>
      <c r="D147" s="20">
        <v>4410</v>
      </c>
      <c r="E147" s="21" t="s">
        <v>16</v>
      </c>
      <c r="F147" s="30">
        <v>2500</v>
      </c>
      <c r="G147" s="30">
        <v>0</v>
      </c>
      <c r="H147" s="30">
        <v>3000</v>
      </c>
      <c r="I147" s="42">
        <f t="shared" si="12"/>
        <v>3000</v>
      </c>
      <c r="J147" s="49">
        <f t="shared" si="11"/>
        <v>1.2</v>
      </c>
      <c r="K147" s="47"/>
    </row>
    <row r="148" spans="1:11" ht="10.5" customHeight="1">
      <c r="A148" s="3"/>
      <c r="B148" s="3"/>
      <c r="C148" s="7"/>
      <c r="D148" s="20">
        <v>4430</v>
      </c>
      <c r="E148" s="21" t="s">
        <v>17</v>
      </c>
      <c r="F148" s="30">
        <v>7450</v>
      </c>
      <c r="G148" s="30">
        <v>0</v>
      </c>
      <c r="H148" s="30">
        <v>7744</v>
      </c>
      <c r="I148" s="42">
        <f t="shared" si="12"/>
        <v>7744</v>
      </c>
      <c r="J148" s="49">
        <f t="shared" si="11"/>
        <v>1.0394630872483221</v>
      </c>
      <c r="K148" s="47"/>
    </row>
    <row r="149" spans="1:11" ht="21" customHeight="1">
      <c r="A149" s="3"/>
      <c r="B149" s="3"/>
      <c r="C149" s="7"/>
      <c r="D149" s="20">
        <v>4440</v>
      </c>
      <c r="E149" s="27" t="s">
        <v>73</v>
      </c>
      <c r="F149" s="30">
        <v>1015</v>
      </c>
      <c r="G149" s="30">
        <v>0</v>
      </c>
      <c r="H149" s="30">
        <v>1035</v>
      </c>
      <c r="I149" s="42">
        <f t="shared" si="12"/>
        <v>1035</v>
      </c>
      <c r="J149" s="49">
        <f t="shared" si="11"/>
        <v>1.019704433497537</v>
      </c>
      <c r="K149" s="47"/>
    </row>
    <row r="150" spans="1:11" ht="10.5" customHeight="1">
      <c r="A150" s="3"/>
      <c r="B150" s="3"/>
      <c r="C150" s="7"/>
      <c r="D150" s="20">
        <v>4510</v>
      </c>
      <c r="E150" s="21" t="s">
        <v>36</v>
      </c>
      <c r="F150" s="30">
        <v>159</v>
      </c>
      <c r="G150" s="30">
        <v>0</v>
      </c>
      <c r="H150" s="30">
        <v>159</v>
      </c>
      <c r="I150" s="42">
        <f t="shared" si="12"/>
        <v>159</v>
      </c>
      <c r="J150" s="49">
        <f t="shared" si="11"/>
        <v>1</v>
      </c>
      <c r="K150" s="47"/>
    </row>
    <row r="151" spans="1:11" ht="23.25" customHeight="1">
      <c r="A151" s="3"/>
      <c r="B151" s="3"/>
      <c r="C151" s="7"/>
      <c r="D151" s="20">
        <v>4520</v>
      </c>
      <c r="E151" s="27" t="s">
        <v>74</v>
      </c>
      <c r="F151" s="30">
        <v>200</v>
      </c>
      <c r="G151" s="30">
        <v>0</v>
      </c>
      <c r="H151" s="30">
        <v>200</v>
      </c>
      <c r="I151" s="42">
        <f t="shared" si="12"/>
        <v>200</v>
      </c>
      <c r="J151" s="49">
        <f t="shared" si="11"/>
        <v>1</v>
      </c>
      <c r="K151" s="47"/>
    </row>
    <row r="152" spans="1:11" ht="21" customHeight="1">
      <c r="A152" s="3"/>
      <c r="B152" s="3"/>
      <c r="C152" s="7"/>
      <c r="D152" s="20">
        <v>6060</v>
      </c>
      <c r="E152" s="27" t="s">
        <v>78</v>
      </c>
      <c r="F152" s="30">
        <v>85000</v>
      </c>
      <c r="G152" s="30">
        <v>0</v>
      </c>
      <c r="H152" s="30">
        <v>0</v>
      </c>
      <c r="I152" s="42">
        <f t="shared" si="12"/>
        <v>0</v>
      </c>
      <c r="J152" s="49">
        <f t="shared" si="11"/>
        <v>0</v>
      </c>
      <c r="K152" s="47"/>
    </row>
    <row r="153" spans="1:11" ht="10.5" customHeight="1">
      <c r="A153" s="3"/>
      <c r="B153" s="23">
        <v>75412</v>
      </c>
      <c r="C153" s="16"/>
      <c r="D153" s="18"/>
      <c r="E153" s="19" t="s">
        <v>37</v>
      </c>
      <c r="F153" s="29">
        <f>SUM(F154)</f>
        <v>10000</v>
      </c>
      <c r="G153" s="29">
        <f>SUM(G154:G154)</f>
        <v>10000</v>
      </c>
      <c r="H153" s="29">
        <f>SUM(H154:H154)</f>
        <v>0</v>
      </c>
      <c r="I153" s="41">
        <f>SUM(I154:I154)</f>
        <v>10000</v>
      </c>
      <c r="J153" s="48">
        <f t="shared" si="11"/>
        <v>1</v>
      </c>
      <c r="K153" s="47"/>
    </row>
    <row r="154" spans="1:11" ht="34.5" customHeight="1">
      <c r="A154" s="3"/>
      <c r="B154" s="3"/>
      <c r="C154" s="2"/>
      <c r="D154" s="24">
        <v>2580</v>
      </c>
      <c r="E154" s="54" t="s">
        <v>90</v>
      </c>
      <c r="F154" s="33">
        <v>10000</v>
      </c>
      <c r="G154" s="33">
        <v>10000</v>
      </c>
      <c r="H154" s="33">
        <v>0</v>
      </c>
      <c r="I154" s="45">
        <f>SUM(G154:H154)</f>
        <v>10000</v>
      </c>
      <c r="J154" s="49">
        <f t="shared" si="11"/>
        <v>1</v>
      </c>
      <c r="K154" s="47"/>
    </row>
    <row r="155" spans="1:11" ht="10.5" customHeight="1">
      <c r="A155" s="3"/>
      <c r="B155" s="23">
        <v>75414</v>
      </c>
      <c r="C155" s="16"/>
      <c r="D155" s="18"/>
      <c r="E155" s="19" t="s">
        <v>38</v>
      </c>
      <c r="F155" s="29">
        <f>F156</f>
        <v>2000</v>
      </c>
      <c r="G155" s="29">
        <f>SUM(G156)</f>
        <v>2000</v>
      </c>
      <c r="H155" s="29">
        <f>SUM(H156)</f>
        <v>0</v>
      </c>
      <c r="I155" s="41">
        <f>SUM(I156)</f>
        <v>2000</v>
      </c>
      <c r="J155" s="48">
        <f t="shared" si="11"/>
        <v>1</v>
      </c>
      <c r="K155" s="47"/>
    </row>
    <row r="156" spans="1:11" ht="10.5" customHeight="1">
      <c r="A156" s="3"/>
      <c r="B156" s="3"/>
      <c r="C156" s="7"/>
      <c r="D156" s="20">
        <v>4210</v>
      </c>
      <c r="E156" s="21" t="s">
        <v>13</v>
      </c>
      <c r="F156" s="30">
        <v>2000</v>
      </c>
      <c r="G156" s="30">
        <v>2000</v>
      </c>
      <c r="H156" s="30">
        <v>0</v>
      </c>
      <c r="I156" s="42">
        <f>SUM(G156:H156)</f>
        <v>2000</v>
      </c>
      <c r="J156" s="49">
        <f t="shared" si="11"/>
        <v>1</v>
      </c>
      <c r="K156" s="47"/>
    </row>
    <row r="157" spans="1:11" ht="10.5" customHeight="1">
      <c r="A157" s="25">
        <v>757</v>
      </c>
      <c r="B157" s="8"/>
      <c r="C157" s="8"/>
      <c r="D157" s="12"/>
      <c r="E157" s="13" t="s">
        <v>39</v>
      </c>
      <c r="F157" s="28">
        <f aca="true" t="shared" si="13" ref="F157:I158">SUM(F158)</f>
        <v>143000</v>
      </c>
      <c r="G157" s="28">
        <f t="shared" si="13"/>
        <v>150000</v>
      </c>
      <c r="H157" s="28">
        <f t="shared" si="13"/>
        <v>0</v>
      </c>
      <c r="I157" s="40">
        <f t="shared" si="13"/>
        <v>150000</v>
      </c>
      <c r="J157" s="50">
        <f t="shared" si="11"/>
        <v>1.048951048951049</v>
      </c>
      <c r="K157" s="51"/>
    </row>
    <row r="158" spans="1:11" ht="26.25" customHeight="1">
      <c r="A158" s="3"/>
      <c r="B158" s="36">
        <v>75702</v>
      </c>
      <c r="C158" s="15"/>
      <c r="D158" s="14"/>
      <c r="E158" s="53" t="s">
        <v>91</v>
      </c>
      <c r="F158" s="31">
        <f>SUM(F159)</f>
        <v>143000</v>
      </c>
      <c r="G158" s="31">
        <f t="shared" si="13"/>
        <v>150000</v>
      </c>
      <c r="H158" s="31">
        <f t="shared" si="13"/>
        <v>0</v>
      </c>
      <c r="I158" s="43">
        <f t="shared" si="13"/>
        <v>150000</v>
      </c>
      <c r="J158" s="48">
        <f t="shared" si="11"/>
        <v>1.048951048951049</v>
      </c>
      <c r="K158" s="47"/>
    </row>
    <row r="159" spans="1:11" ht="34.5" customHeight="1">
      <c r="A159" s="68"/>
      <c r="B159" s="68"/>
      <c r="C159" s="69"/>
      <c r="D159" s="70">
        <v>8070</v>
      </c>
      <c r="E159" s="73" t="s">
        <v>92</v>
      </c>
      <c r="F159" s="35">
        <v>143000</v>
      </c>
      <c r="G159" s="35">
        <v>150000</v>
      </c>
      <c r="H159" s="35">
        <v>0</v>
      </c>
      <c r="I159" s="72">
        <f>SUM(G159:H159)</f>
        <v>150000</v>
      </c>
      <c r="J159" s="49">
        <f t="shared" si="11"/>
        <v>1.048951048951049</v>
      </c>
      <c r="K159" s="47"/>
    </row>
    <row r="160" spans="1:11" ht="16.5" customHeight="1">
      <c r="A160" s="25">
        <v>758</v>
      </c>
      <c r="B160" s="8"/>
      <c r="C160" s="8"/>
      <c r="D160" s="12"/>
      <c r="E160" s="13" t="s">
        <v>40</v>
      </c>
      <c r="F160" s="28">
        <f>SUM(F164,F161)</f>
        <v>455967</v>
      </c>
      <c r="G160" s="28">
        <f>SUM(G164,G161)</f>
        <v>450550</v>
      </c>
      <c r="H160" s="28">
        <f>SUM(H164,H161)</f>
        <v>0</v>
      </c>
      <c r="I160" s="28">
        <f>SUM(I164,I161)</f>
        <v>450550</v>
      </c>
      <c r="J160" s="50">
        <f aca="true" t="shared" si="14" ref="J160:J201">+I160/F160</f>
        <v>0.9881197542804633</v>
      </c>
      <c r="K160" s="47"/>
    </row>
    <row r="161" spans="1:11" ht="10.5" customHeight="1">
      <c r="A161" s="3"/>
      <c r="B161" s="23">
        <v>75814</v>
      </c>
      <c r="C161" s="16"/>
      <c r="D161" s="18"/>
      <c r="E161" s="19" t="s">
        <v>41</v>
      </c>
      <c r="F161" s="29">
        <f>SUM(F162:F163)</f>
        <v>80000</v>
      </c>
      <c r="G161" s="29">
        <f>SUM(G162:G163)</f>
        <v>0</v>
      </c>
      <c r="H161" s="29">
        <f>SUM(H162:H163)</f>
        <v>0</v>
      </c>
      <c r="I161" s="41">
        <f>SUM(I162:I163)</f>
        <v>0</v>
      </c>
      <c r="J161" s="48">
        <f t="shared" si="14"/>
        <v>0</v>
      </c>
      <c r="K161" s="47"/>
    </row>
    <row r="162" spans="1:11" ht="10.5" customHeight="1">
      <c r="A162" s="3"/>
      <c r="B162" s="3"/>
      <c r="C162" s="7"/>
      <c r="D162" s="20">
        <v>4430</v>
      </c>
      <c r="E162" s="21" t="s">
        <v>17</v>
      </c>
      <c r="F162" s="30">
        <v>0</v>
      </c>
      <c r="G162" s="30"/>
      <c r="H162" s="30">
        <v>0</v>
      </c>
      <c r="I162" s="75">
        <f>SUM(G162:H162)</f>
        <v>0</v>
      </c>
      <c r="J162" s="49" t="e">
        <f t="shared" si="14"/>
        <v>#DIV/0!</v>
      </c>
      <c r="K162" s="47"/>
    </row>
    <row r="163" spans="1:11" ht="34.5" customHeight="1">
      <c r="A163" s="3"/>
      <c r="B163" s="3"/>
      <c r="C163" s="2"/>
      <c r="D163" s="24">
        <v>6010</v>
      </c>
      <c r="E163" s="54" t="s">
        <v>93</v>
      </c>
      <c r="F163" s="30">
        <v>80000</v>
      </c>
      <c r="G163" s="33"/>
      <c r="H163" s="33">
        <v>0</v>
      </c>
      <c r="I163" s="75">
        <f>SUM(G163:H163)</f>
        <v>0</v>
      </c>
      <c r="J163" s="49">
        <f t="shared" si="14"/>
        <v>0</v>
      </c>
      <c r="K163" s="47"/>
    </row>
    <row r="164" spans="1:11" ht="10.5" customHeight="1">
      <c r="A164" s="3"/>
      <c r="B164" s="23">
        <v>75818</v>
      </c>
      <c r="C164" s="16"/>
      <c r="D164" s="18"/>
      <c r="E164" s="19" t="s">
        <v>42</v>
      </c>
      <c r="F164" s="29">
        <f>SUM(F168,F165)</f>
        <v>375967</v>
      </c>
      <c r="G164" s="29">
        <f>SUM(G168,G165)</f>
        <v>450550</v>
      </c>
      <c r="H164" s="29">
        <f>SUM(H168,H165)</f>
        <v>0</v>
      </c>
      <c r="I164" s="29">
        <f>SUM(I168,I165)</f>
        <v>450550</v>
      </c>
      <c r="J164" s="48">
        <f t="shared" si="14"/>
        <v>1.198376453252546</v>
      </c>
      <c r="K164" s="47"/>
    </row>
    <row r="165" spans="1:11" ht="10.5" customHeight="1">
      <c r="A165" s="3"/>
      <c r="B165" s="3"/>
      <c r="C165" s="7"/>
      <c r="D165" s="20">
        <v>4810</v>
      </c>
      <c r="E165" s="21" t="s">
        <v>43</v>
      </c>
      <c r="F165" s="30">
        <f>SUM(F166:F167)</f>
        <v>65967</v>
      </c>
      <c r="G165" s="30">
        <f>SUM(G166:G167)</f>
        <v>450550</v>
      </c>
      <c r="H165" s="30"/>
      <c r="I165" s="76">
        <f>SUM(G165:H165)</f>
        <v>450550</v>
      </c>
      <c r="J165" s="49">
        <f t="shared" si="14"/>
        <v>6.829930116573438</v>
      </c>
      <c r="K165" s="47"/>
    </row>
    <row r="166" spans="1:11" ht="10.5" customHeight="1">
      <c r="A166" s="3"/>
      <c r="B166" s="3"/>
      <c r="C166" s="2"/>
      <c r="D166" s="24"/>
      <c r="E166" s="90" t="s">
        <v>129</v>
      </c>
      <c r="F166" s="33">
        <v>20467</v>
      </c>
      <c r="G166" s="33">
        <v>50000</v>
      </c>
      <c r="H166" s="33"/>
      <c r="I166" s="76">
        <f>SUM(G166:H166)</f>
        <v>50000</v>
      </c>
      <c r="J166" s="49">
        <f t="shared" si="14"/>
        <v>2.442956955098451</v>
      </c>
      <c r="K166" s="47"/>
    </row>
    <row r="167" spans="1:11" ht="10.5" customHeight="1">
      <c r="A167" s="3"/>
      <c r="B167" s="3"/>
      <c r="C167" s="2"/>
      <c r="D167" s="24"/>
      <c r="E167" s="90" t="s">
        <v>130</v>
      </c>
      <c r="F167" s="33">
        <v>45500</v>
      </c>
      <c r="G167" s="33">
        <v>400550</v>
      </c>
      <c r="H167" s="33"/>
      <c r="I167" s="76">
        <f>SUM(G167:H167)</f>
        <v>400550</v>
      </c>
      <c r="J167" s="49">
        <f t="shared" si="14"/>
        <v>8.803296703296704</v>
      </c>
      <c r="K167" s="47"/>
    </row>
    <row r="168" spans="1:11" ht="10.5" customHeight="1">
      <c r="A168" s="3"/>
      <c r="B168" s="3"/>
      <c r="C168" s="2"/>
      <c r="D168" s="24">
        <v>6800</v>
      </c>
      <c r="E168" s="90"/>
      <c r="F168" s="33">
        <v>310000</v>
      </c>
      <c r="G168" s="33"/>
      <c r="H168" s="33"/>
      <c r="I168" s="103"/>
      <c r="J168" s="49"/>
      <c r="K168" s="47"/>
    </row>
    <row r="169" spans="1:11" ht="10.5" customHeight="1">
      <c r="A169" s="37">
        <v>801</v>
      </c>
      <c r="B169" s="11"/>
      <c r="C169" s="11"/>
      <c r="D169" s="10"/>
      <c r="E169" s="22" t="s">
        <v>44</v>
      </c>
      <c r="F169" s="32">
        <f>SUM(F184,F196,F211,F226,F237,F255,F269,F276,F280,F289,F170)</f>
        <v>14319821</v>
      </c>
      <c r="G169" s="32">
        <f>SUM(G184,G196,G211,G226,G237,G255,G269,G276,G280,G289,G170)</f>
        <v>15512277</v>
      </c>
      <c r="H169" s="32">
        <f>SUM(H184,H196,H211,H226,H237,H255,H269,H276,H280,H289,H170)</f>
        <v>0</v>
      </c>
      <c r="I169" s="32">
        <f>SUM(I184,I196,I211,I226,I237,I255,I269,I276,I280,I289,I170)</f>
        <v>15512277</v>
      </c>
      <c r="J169" s="50">
        <f t="shared" si="14"/>
        <v>1.0832731079529556</v>
      </c>
      <c r="K169" s="47"/>
    </row>
    <row r="170" spans="1:11" ht="10.5" customHeight="1">
      <c r="A170" s="38"/>
      <c r="B170" s="23">
        <v>80102</v>
      </c>
      <c r="C170" s="16"/>
      <c r="D170" s="18"/>
      <c r="E170" s="19" t="s">
        <v>45</v>
      </c>
      <c r="F170" s="29">
        <f>SUM(F171:F183)</f>
        <v>267469</v>
      </c>
      <c r="G170" s="29">
        <f>SUM(G171:G183)</f>
        <v>329380</v>
      </c>
      <c r="H170" s="29">
        <f>SUM(H171:H183)</f>
        <v>0</v>
      </c>
      <c r="I170" s="41">
        <f>SUM(I171:I183)</f>
        <v>329380</v>
      </c>
      <c r="J170" s="48">
        <f t="shared" si="14"/>
        <v>1.2314698151935364</v>
      </c>
      <c r="K170" s="47"/>
    </row>
    <row r="171" spans="1:11" ht="22.5" customHeight="1">
      <c r="A171" s="3"/>
      <c r="B171" s="3"/>
      <c r="C171" s="7"/>
      <c r="D171" s="20">
        <v>3020</v>
      </c>
      <c r="E171" s="27" t="s">
        <v>71</v>
      </c>
      <c r="F171" s="30">
        <v>14300</v>
      </c>
      <c r="G171" s="30">
        <v>14400</v>
      </c>
      <c r="H171" s="30">
        <v>0</v>
      </c>
      <c r="I171" s="42">
        <f aca="true" t="shared" si="15" ref="I171:I183">SUM(G171:H171)</f>
        <v>14400</v>
      </c>
      <c r="J171" s="49">
        <f t="shared" si="14"/>
        <v>1.006993006993007</v>
      </c>
      <c r="K171" s="47"/>
    </row>
    <row r="172" spans="1:11" ht="11.25" customHeight="1">
      <c r="A172" s="3"/>
      <c r="B172" s="3"/>
      <c r="C172" s="7"/>
      <c r="D172" s="20">
        <v>4010</v>
      </c>
      <c r="E172" s="21" t="s">
        <v>70</v>
      </c>
      <c r="F172" s="30">
        <v>171546</v>
      </c>
      <c r="G172" s="30">
        <v>211170</v>
      </c>
      <c r="H172" s="30">
        <v>0</v>
      </c>
      <c r="I172" s="42">
        <f t="shared" si="15"/>
        <v>211170</v>
      </c>
      <c r="J172" s="49">
        <f t="shared" si="14"/>
        <v>1.2309817774824245</v>
      </c>
      <c r="K172" s="47"/>
    </row>
    <row r="173" spans="1:11" ht="10.5" customHeight="1">
      <c r="A173" s="3"/>
      <c r="B173" s="3"/>
      <c r="C173" s="7"/>
      <c r="D173" s="20">
        <v>4040</v>
      </c>
      <c r="E173" s="21" t="s">
        <v>10</v>
      </c>
      <c r="F173" s="30">
        <v>6340</v>
      </c>
      <c r="G173" s="30">
        <v>14300</v>
      </c>
      <c r="H173" s="30">
        <v>0</v>
      </c>
      <c r="I173" s="42">
        <f t="shared" si="15"/>
        <v>14300</v>
      </c>
      <c r="J173" s="49">
        <f t="shared" si="14"/>
        <v>2.2555205047318614</v>
      </c>
      <c r="K173" s="77"/>
    </row>
    <row r="174" spans="1:11" ht="10.5" customHeight="1">
      <c r="A174" s="3"/>
      <c r="B174" s="3"/>
      <c r="C174" s="7"/>
      <c r="D174" s="20">
        <v>4110</v>
      </c>
      <c r="E174" s="21" t="s">
        <v>11</v>
      </c>
      <c r="F174" s="30">
        <v>32990</v>
      </c>
      <c r="G174" s="30">
        <v>41475</v>
      </c>
      <c r="H174" s="30">
        <v>0</v>
      </c>
      <c r="I174" s="42">
        <f t="shared" si="15"/>
        <v>41475</v>
      </c>
      <c r="J174" s="49">
        <f t="shared" si="14"/>
        <v>1.257199151257957</v>
      </c>
      <c r="K174" s="78"/>
    </row>
    <row r="175" spans="1:11" ht="10.5" customHeight="1">
      <c r="A175" s="3"/>
      <c r="B175" s="3"/>
      <c r="C175" s="7"/>
      <c r="D175" s="20">
        <v>4120</v>
      </c>
      <c r="E175" s="21" t="s">
        <v>12</v>
      </c>
      <c r="F175" s="30">
        <v>4491</v>
      </c>
      <c r="G175" s="30">
        <v>5820</v>
      </c>
      <c r="H175" s="30">
        <v>0</v>
      </c>
      <c r="I175" s="42">
        <f t="shared" si="15"/>
        <v>5820</v>
      </c>
      <c r="J175" s="49">
        <f t="shared" si="14"/>
        <v>1.2959251837007348</v>
      </c>
      <c r="K175" s="78"/>
    </row>
    <row r="176" spans="1:11" ht="10.5" customHeight="1">
      <c r="A176" s="3"/>
      <c r="B176" s="3"/>
      <c r="C176" s="7"/>
      <c r="D176" s="20">
        <v>4210</v>
      </c>
      <c r="E176" s="21" t="s">
        <v>13</v>
      </c>
      <c r="F176" s="30">
        <v>8000</v>
      </c>
      <c r="G176" s="30">
        <v>6705</v>
      </c>
      <c r="H176" s="30">
        <v>0</v>
      </c>
      <c r="I176" s="42">
        <f t="shared" si="15"/>
        <v>6705</v>
      </c>
      <c r="J176" s="49">
        <f t="shared" si="14"/>
        <v>0.838125</v>
      </c>
      <c r="K176" s="77"/>
    </row>
    <row r="177" spans="1:11" ht="21.75" customHeight="1">
      <c r="A177" s="3"/>
      <c r="B177" s="3"/>
      <c r="C177" s="7"/>
      <c r="D177" s="20">
        <v>4240</v>
      </c>
      <c r="E177" s="27" t="s">
        <v>94</v>
      </c>
      <c r="F177" s="30">
        <v>3000</v>
      </c>
      <c r="G177" s="30">
        <v>3000</v>
      </c>
      <c r="H177" s="30">
        <v>0</v>
      </c>
      <c r="I177" s="42">
        <f t="shared" si="15"/>
        <v>3000</v>
      </c>
      <c r="J177" s="49">
        <f t="shared" si="14"/>
        <v>1</v>
      </c>
      <c r="K177" s="77"/>
    </row>
    <row r="178" spans="1:11" ht="10.5" customHeight="1">
      <c r="A178" s="3"/>
      <c r="B178" s="3"/>
      <c r="C178" s="7"/>
      <c r="D178" s="20">
        <v>4260</v>
      </c>
      <c r="E178" s="21" t="s">
        <v>14</v>
      </c>
      <c r="F178" s="30">
        <v>11400</v>
      </c>
      <c r="G178" s="30">
        <v>7000</v>
      </c>
      <c r="H178" s="30">
        <v>0</v>
      </c>
      <c r="I178" s="42">
        <f t="shared" si="15"/>
        <v>7000</v>
      </c>
      <c r="J178" s="49">
        <f t="shared" si="14"/>
        <v>0.6140350877192983</v>
      </c>
      <c r="K178" s="77"/>
    </row>
    <row r="179" spans="1:11" ht="10.5" customHeight="1">
      <c r="A179" s="3"/>
      <c r="B179" s="3"/>
      <c r="C179" s="7"/>
      <c r="D179" s="20">
        <v>4270</v>
      </c>
      <c r="E179" s="21" t="s">
        <v>15</v>
      </c>
      <c r="F179" s="30">
        <v>2000</v>
      </c>
      <c r="G179" s="30">
        <v>5000</v>
      </c>
      <c r="H179" s="30">
        <v>0</v>
      </c>
      <c r="I179" s="42">
        <f t="shared" si="15"/>
        <v>5000</v>
      </c>
      <c r="J179" s="49">
        <f t="shared" si="14"/>
        <v>2.5</v>
      </c>
      <c r="K179" s="47"/>
    </row>
    <row r="180" spans="1:11" ht="10.5" customHeight="1">
      <c r="A180" s="3"/>
      <c r="B180" s="3"/>
      <c r="C180" s="7"/>
      <c r="D180" s="20">
        <v>4300</v>
      </c>
      <c r="E180" s="21" t="s">
        <v>8</v>
      </c>
      <c r="F180" s="30">
        <v>0</v>
      </c>
      <c r="G180" s="30">
        <v>2500</v>
      </c>
      <c r="H180" s="30">
        <v>0</v>
      </c>
      <c r="I180" s="42">
        <f t="shared" si="15"/>
        <v>2500</v>
      </c>
      <c r="J180" s="49" t="e">
        <f t="shared" si="14"/>
        <v>#DIV/0!</v>
      </c>
      <c r="K180" s="47"/>
    </row>
    <row r="181" spans="1:11" ht="10.5" customHeight="1">
      <c r="A181" s="3"/>
      <c r="B181" s="3"/>
      <c r="C181" s="7"/>
      <c r="D181" s="20">
        <v>4410</v>
      </c>
      <c r="E181" s="21" t="s">
        <v>16</v>
      </c>
      <c r="F181" s="30">
        <v>0</v>
      </c>
      <c r="G181" s="30">
        <v>1500</v>
      </c>
      <c r="H181" s="30">
        <v>0</v>
      </c>
      <c r="I181" s="42">
        <f t="shared" si="15"/>
        <v>1500</v>
      </c>
      <c r="J181" s="49" t="e">
        <f t="shared" si="14"/>
        <v>#DIV/0!</v>
      </c>
      <c r="K181" s="47"/>
    </row>
    <row r="182" spans="1:11" ht="10.5" customHeight="1">
      <c r="A182" s="3"/>
      <c r="B182" s="3"/>
      <c r="C182" s="7"/>
      <c r="D182" s="20">
        <v>4430</v>
      </c>
      <c r="E182" s="21" t="s">
        <v>17</v>
      </c>
      <c r="F182" s="30">
        <v>0</v>
      </c>
      <c r="G182" s="30">
        <v>100</v>
      </c>
      <c r="H182" s="30">
        <v>0</v>
      </c>
      <c r="I182" s="42">
        <f t="shared" si="15"/>
        <v>100</v>
      </c>
      <c r="J182" s="49" t="e">
        <f t="shared" si="14"/>
        <v>#DIV/0!</v>
      </c>
      <c r="K182" s="47"/>
    </row>
    <row r="183" spans="1:11" ht="22.5" customHeight="1">
      <c r="A183" s="3"/>
      <c r="B183" s="3"/>
      <c r="C183" s="7"/>
      <c r="D183" s="20">
        <v>4440</v>
      </c>
      <c r="E183" s="27" t="s">
        <v>73</v>
      </c>
      <c r="F183" s="30">
        <v>13402</v>
      </c>
      <c r="G183" s="30">
        <v>16410</v>
      </c>
      <c r="H183" s="30">
        <v>0</v>
      </c>
      <c r="I183" s="42">
        <f t="shared" si="15"/>
        <v>16410</v>
      </c>
      <c r="J183" s="49">
        <f t="shared" si="14"/>
        <v>1.2244441128189822</v>
      </c>
      <c r="K183" s="47"/>
    </row>
    <row r="184" spans="1:11" ht="10.5" customHeight="1">
      <c r="A184" s="3"/>
      <c r="B184" s="23">
        <v>80110</v>
      </c>
      <c r="C184" s="16"/>
      <c r="D184" s="18"/>
      <c r="E184" s="19" t="s">
        <v>46</v>
      </c>
      <c r="F184" s="29">
        <f>SUM(F185:F195)</f>
        <v>241750</v>
      </c>
      <c r="G184" s="29">
        <f>SUM(G185:G195)</f>
        <v>285236</v>
      </c>
      <c r="H184" s="29">
        <f>SUM(H185:H195)</f>
        <v>0</v>
      </c>
      <c r="I184" s="41">
        <f>SUM(I185:I195)</f>
        <v>285236</v>
      </c>
      <c r="J184" s="48">
        <f t="shared" si="14"/>
        <v>1.1798800413650465</v>
      </c>
      <c r="K184" s="47"/>
    </row>
    <row r="185" spans="1:11" ht="12" customHeight="1">
      <c r="A185" s="3"/>
      <c r="B185" s="3"/>
      <c r="C185" s="7"/>
      <c r="D185" s="20">
        <v>4010</v>
      </c>
      <c r="E185" s="21" t="s">
        <v>70</v>
      </c>
      <c r="F185" s="30">
        <v>167694</v>
      </c>
      <c r="G185" s="30">
        <v>197459</v>
      </c>
      <c r="H185" s="30">
        <v>0</v>
      </c>
      <c r="I185" s="42">
        <f aca="true" t="shared" si="16" ref="I185:I195">SUM(G185:H185)</f>
        <v>197459</v>
      </c>
      <c r="J185" s="49">
        <f t="shared" si="14"/>
        <v>1.1774959151788376</v>
      </c>
      <c r="K185" s="47"/>
    </row>
    <row r="186" spans="1:11" ht="10.5" customHeight="1">
      <c r="A186" s="3"/>
      <c r="B186" s="3"/>
      <c r="C186" s="7"/>
      <c r="D186" s="20">
        <v>4040</v>
      </c>
      <c r="E186" s="21" t="s">
        <v>10</v>
      </c>
      <c r="F186" s="30">
        <v>7278</v>
      </c>
      <c r="G186" s="30">
        <v>14254</v>
      </c>
      <c r="H186" s="30">
        <v>0</v>
      </c>
      <c r="I186" s="42">
        <f t="shared" si="16"/>
        <v>14254</v>
      </c>
      <c r="J186" s="49">
        <f t="shared" si="14"/>
        <v>1.9585050838142346</v>
      </c>
      <c r="K186" s="77"/>
    </row>
    <row r="187" spans="1:11" ht="10.5" customHeight="1">
      <c r="A187" s="3"/>
      <c r="B187" s="3"/>
      <c r="C187" s="7"/>
      <c r="D187" s="20">
        <v>4110</v>
      </c>
      <c r="E187" s="21" t="s">
        <v>11</v>
      </c>
      <c r="F187" s="30">
        <v>31491</v>
      </c>
      <c r="G187" s="30">
        <v>36965</v>
      </c>
      <c r="H187" s="30">
        <v>0</v>
      </c>
      <c r="I187" s="42">
        <f t="shared" si="16"/>
        <v>36965</v>
      </c>
      <c r="J187" s="49">
        <f t="shared" si="14"/>
        <v>1.173827442761424</v>
      </c>
      <c r="K187" s="77"/>
    </row>
    <row r="188" spans="1:11" ht="10.5" customHeight="1">
      <c r="A188" s="3"/>
      <c r="B188" s="3"/>
      <c r="C188" s="7"/>
      <c r="D188" s="20">
        <v>4120</v>
      </c>
      <c r="E188" s="21" t="s">
        <v>12</v>
      </c>
      <c r="F188" s="30">
        <v>4287</v>
      </c>
      <c r="G188" s="30">
        <v>5187</v>
      </c>
      <c r="H188" s="30">
        <v>0</v>
      </c>
      <c r="I188" s="42">
        <f t="shared" si="16"/>
        <v>5187</v>
      </c>
      <c r="J188" s="49">
        <f t="shared" si="14"/>
        <v>1.2099370188943317</v>
      </c>
      <c r="K188" s="77"/>
    </row>
    <row r="189" spans="1:11" ht="10.5" customHeight="1">
      <c r="A189" s="3"/>
      <c r="B189" s="3"/>
      <c r="C189" s="7"/>
      <c r="D189" s="20">
        <v>4210</v>
      </c>
      <c r="E189" s="21" t="s">
        <v>13</v>
      </c>
      <c r="F189" s="30">
        <v>3575</v>
      </c>
      <c r="G189" s="30">
        <v>3575</v>
      </c>
      <c r="H189" s="30">
        <v>0</v>
      </c>
      <c r="I189" s="42">
        <f t="shared" si="16"/>
        <v>3575</v>
      </c>
      <c r="J189" s="49">
        <f t="shared" si="14"/>
        <v>1</v>
      </c>
      <c r="K189" s="77"/>
    </row>
    <row r="190" spans="1:11" ht="21.75" customHeight="1">
      <c r="A190" s="3"/>
      <c r="B190" s="3"/>
      <c r="C190" s="7"/>
      <c r="D190" s="20">
        <v>4240</v>
      </c>
      <c r="E190" s="27" t="s">
        <v>94</v>
      </c>
      <c r="F190" s="30">
        <v>1087</v>
      </c>
      <c r="G190" s="30">
        <v>1087</v>
      </c>
      <c r="H190" s="30">
        <v>0</v>
      </c>
      <c r="I190" s="42">
        <f t="shared" si="16"/>
        <v>1087</v>
      </c>
      <c r="J190" s="49">
        <f t="shared" si="14"/>
        <v>1</v>
      </c>
      <c r="K190" s="77"/>
    </row>
    <row r="191" spans="1:11" ht="10.5" customHeight="1">
      <c r="A191" s="3"/>
      <c r="B191" s="3"/>
      <c r="C191" s="7"/>
      <c r="D191" s="20">
        <v>4260</v>
      </c>
      <c r="E191" s="21" t="s">
        <v>14</v>
      </c>
      <c r="F191" s="30">
        <v>9600</v>
      </c>
      <c r="G191" s="30">
        <v>9600</v>
      </c>
      <c r="H191" s="30">
        <v>0</v>
      </c>
      <c r="I191" s="42">
        <f t="shared" si="16"/>
        <v>9600</v>
      </c>
      <c r="J191" s="49">
        <f t="shared" si="14"/>
        <v>1</v>
      </c>
      <c r="K191" s="77"/>
    </row>
    <row r="192" spans="1:11" ht="10.5" customHeight="1">
      <c r="A192" s="3"/>
      <c r="B192" s="3"/>
      <c r="C192" s="7"/>
      <c r="D192" s="20">
        <v>4270</v>
      </c>
      <c r="E192" s="21" t="s">
        <v>15</v>
      </c>
      <c r="F192" s="30">
        <v>1324</v>
      </c>
      <c r="G192" s="30">
        <v>1324</v>
      </c>
      <c r="H192" s="30">
        <v>0</v>
      </c>
      <c r="I192" s="42">
        <f t="shared" si="16"/>
        <v>1324</v>
      </c>
      <c r="J192" s="49">
        <f t="shared" si="14"/>
        <v>1</v>
      </c>
      <c r="K192" s="47"/>
    </row>
    <row r="193" spans="1:11" ht="10.5" customHeight="1">
      <c r="A193" s="3"/>
      <c r="B193" s="3"/>
      <c r="C193" s="7"/>
      <c r="D193" s="20">
        <v>4300</v>
      </c>
      <c r="E193" s="21" t="s">
        <v>8</v>
      </c>
      <c r="F193" s="30">
        <v>2133</v>
      </c>
      <c r="G193" s="30">
        <v>2133</v>
      </c>
      <c r="H193" s="30">
        <v>0</v>
      </c>
      <c r="I193" s="42">
        <f t="shared" si="16"/>
        <v>2133</v>
      </c>
      <c r="J193" s="49">
        <f t="shared" si="14"/>
        <v>1</v>
      </c>
      <c r="K193" s="47"/>
    </row>
    <row r="194" spans="1:11" ht="10.5" customHeight="1">
      <c r="A194" s="3"/>
      <c r="B194" s="3"/>
      <c r="C194" s="7"/>
      <c r="D194" s="20">
        <v>4410</v>
      </c>
      <c r="E194" s="21" t="s">
        <v>16</v>
      </c>
      <c r="F194" s="30">
        <v>912</v>
      </c>
      <c r="G194" s="30">
        <v>912</v>
      </c>
      <c r="H194" s="30">
        <v>0</v>
      </c>
      <c r="I194" s="42">
        <f t="shared" si="16"/>
        <v>912</v>
      </c>
      <c r="J194" s="49">
        <f t="shared" si="14"/>
        <v>1</v>
      </c>
      <c r="K194" s="47"/>
    </row>
    <row r="195" spans="1:11" ht="20.25" customHeight="1">
      <c r="A195" s="3"/>
      <c r="B195" s="3"/>
      <c r="C195" s="7"/>
      <c r="D195" s="20">
        <v>4440</v>
      </c>
      <c r="E195" s="27" t="s">
        <v>73</v>
      </c>
      <c r="F195" s="30">
        <v>12369</v>
      </c>
      <c r="G195" s="30">
        <v>12740</v>
      </c>
      <c r="H195" s="30">
        <v>0</v>
      </c>
      <c r="I195" s="42">
        <f t="shared" si="16"/>
        <v>12740</v>
      </c>
      <c r="J195" s="49">
        <f t="shared" si="14"/>
        <v>1.0299943406904357</v>
      </c>
      <c r="K195" s="47"/>
    </row>
    <row r="196" spans="1:11" ht="10.5" customHeight="1">
      <c r="A196" s="3"/>
      <c r="B196" s="23">
        <v>80111</v>
      </c>
      <c r="C196" s="16"/>
      <c r="D196" s="18"/>
      <c r="E196" s="19" t="s">
        <v>47</v>
      </c>
      <c r="F196" s="29">
        <f>SUM(F197:F201,F202:F210)</f>
        <v>466321</v>
      </c>
      <c r="G196" s="29">
        <f>SUM(G202:G210,G197:G201)</f>
        <v>1260127</v>
      </c>
      <c r="H196" s="29">
        <f>SUM(H202:H210,H197:H201)</f>
        <v>0</v>
      </c>
      <c r="I196" s="29">
        <f>SUM(I202:I210,I197:I201)</f>
        <v>1260127</v>
      </c>
      <c r="J196" s="48">
        <f t="shared" si="14"/>
        <v>2.7022737556318503</v>
      </c>
      <c r="K196" s="47"/>
    </row>
    <row r="197" spans="1:11" ht="22.5" customHeight="1">
      <c r="A197" s="3"/>
      <c r="B197" s="3"/>
      <c r="C197" s="7"/>
      <c r="D197" s="20">
        <v>3020</v>
      </c>
      <c r="E197" s="27" t="s">
        <v>71</v>
      </c>
      <c r="F197" s="30">
        <v>14800</v>
      </c>
      <c r="G197" s="30">
        <v>15244</v>
      </c>
      <c r="H197" s="30">
        <v>0</v>
      </c>
      <c r="I197" s="42">
        <f aca="true" t="shared" si="17" ref="I197:I210">SUM(G197:H197)</f>
        <v>15244</v>
      </c>
      <c r="J197" s="49">
        <f t="shared" si="14"/>
        <v>1.03</v>
      </c>
      <c r="K197" s="47"/>
    </row>
    <row r="198" spans="1:11" ht="16.5" customHeight="1">
      <c r="A198" s="3"/>
      <c r="B198" s="3"/>
      <c r="C198" s="7"/>
      <c r="D198" s="20">
        <v>4010</v>
      </c>
      <c r="E198" s="21" t="s">
        <v>70</v>
      </c>
      <c r="F198" s="30">
        <v>242498</v>
      </c>
      <c r="G198" s="30">
        <v>300718</v>
      </c>
      <c r="H198" s="30">
        <v>0</v>
      </c>
      <c r="I198" s="42">
        <f t="shared" si="17"/>
        <v>300718</v>
      </c>
      <c r="J198" s="49">
        <f t="shared" si="14"/>
        <v>1.2400844543047778</v>
      </c>
      <c r="K198" s="77"/>
    </row>
    <row r="199" spans="1:11" ht="10.5" customHeight="1">
      <c r="A199" s="3"/>
      <c r="B199" s="3"/>
      <c r="C199" s="7"/>
      <c r="D199" s="20">
        <v>4040</v>
      </c>
      <c r="E199" s="21" t="s">
        <v>10</v>
      </c>
      <c r="F199" s="30">
        <v>13520</v>
      </c>
      <c r="G199" s="30">
        <v>19270</v>
      </c>
      <c r="H199" s="30">
        <v>0</v>
      </c>
      <c r="I199" s="42">
        <f t="shared" si="17"/>
        <v>19270</v>
      </c>
      <c r="J199" s="49">
        <f t="shared" si="14"/>
        <v>1.4252958579881656</v>
      </c>
      <c r="K199" s="77"/>
    </row>
    <row r="200" spans="1:11" ht="10.5" customHeight="1">
      <c r="A200" s="3"/>
      <c r="B200" s="3"/>
      <c r="C200" s="7"/>
      <c r="D200" s="20">
        <v>4110</v>
      </c>
      <c r="E200" s="21" t="s">
        <v>11</v>
      </c>
      <c r="F200" s="30">
        <v>49704</v>
      </c>
      <c r="G200" s="30">
        <v>58532</v>
      </c>
      <c r="H200" s="30">
        <v>0</v>
      </c>
      <c r="I200" s="42">
        <f t="shared" si="17"/>
        <v>58532</v>
      </c>
      <c r="J200" s="49">
        <f t="shared" si="14"/>
        <v>1.1776114598422662</v>
      </c>
      <c r="K200" s="77"/>
    </row>
    <row r="201" spans="1:11" ht="10.5" customHeight="1">
      <c r="A201" s="68"/>
      <c r="B201" s="68"/>
      <c r="C201" s="69"/>
      <c r="D201" s="70">
        <v>4120</v>
      </c>
      <c r="E201" s="71" t="s">
        <v>12</v>
      </c>
      <c r="F201" s="35">
        <v>6784</v>
      </c>
      <c r="G201" s="35">
        <v>8213</v>
      </c>
      <c r="H201" s="35">
        <v>0</v>
      </c>
      <c r="I201" s="72">
        <f t="shared" si="17"/>
        <v>8213</v>
      </c>
      <c r="J201" s="49">
        <f t="shared" si="14"/>
        <v>1.2106426886792452</v>
      </c>
      <c r="K201" s="77"/>
    </row>
    <row r="202" spans="1:11" ht="10.5" customHeight="1">
      <c r="A202" s="3"/>
      <c r="B202" s="3"/>
      <c r="C202" s="7"/>
      <c r="D202" s="20">
        <v>4210</v>
      </c>
      <c r="E202" s="21" t="s">
        <v>13</v>
      </c>
      <c r="F202" s="30">
        <v>10210</v>
      </c>
      <c r="G202" s="30">
        <v>7000</v>
      </c>
      <c r="H202" s="30">
        <v>0</v>
      </c>
      <c r="I202" s="42">
        <f t="shared" si="17"/>
        <v>7000</v>
      </c>
      <c r="J202" s="49">
        <f aca="true" t="shared" si="18" ref="J202:J235">+I202/F202</f>
        <v>0.6856023506366308</v>
      </c>
      <c r="K202" s="47"/>
    </row>
    <row r="203" spans="1:11" ht="24.75" customHeight="1">
      <c r="A203" s="3"/>
      <c r="B203" s="3"/>
      <c r="C203" s="7"/>
      <c r="D203" s="20">
        <v>4240</v>
      </c>
      <c r="E203" s="27" t="s">
        <v>94</v>
      </c>
      <c r="F203" s="30">
        <v>15300</v>
      </c>
      <c r="G203" s="30">
        <v>4500</v>
      </c>
      <c r="H203" s="30">
        <v>0</v>
      </c>
      <c r="I203" s="42">
        <f t="shared" si="17"/>
        <v>4500</v>
      </c>
      <c r="J203" s="49">
        <f t="shared" si="18"/>
        <v>0.29411764705882354</v>
      </c>
      <c r="K203" s="47"/>
    </row>
    <row r="204" spans="1:11" ht="10.5" customHeight="1">
      <c r="A204" s="3"/>
      <c r="B204" s="3"/>
      <c r="C204" s="7"/>
      <c r="D204" s="20">
        <v>4260</v>
      </c>
      <c r="E204" s="21" t="s">
        <v>14</v>
      </c>
      <c r="F204" s="30">
        <v>18500</v>
      </c>
      <c r="G204" s="30">
        <v>15600</v>
      </c>
      <c r="H204" s="30">
        <v>0</v>
      </c>
      <c r="I204" s="42">
        <f t="shared" si="17"/>
        <v>15600</v>
      </c>
      <c r="J204" s="49">
        <f t="shared" si="18"/>
        <v>0.8432432432432433</v>
      </c>
      <c r="K204" s="47"/>
    </row>
    <row r="205" spans="1:11" ht="10.5" customHeight="1">
      <c r="A205" s="3"/>
      <c r="B205" s="3"/>
      <c r="C205" s="7"/>
      <c r="D205" s="20">
        <v>4270</v>
      </c>
      <c r="E205" s="21" t="s">
        <v>15</v>
      </c>
      <c r="F205" s="30">
        <v>16900</v>
      </c>
      <c r="G205" s="30">
        <v>5000</v>
      </c>
      <c r="H205" s="30">
        <v>0</v>
      </c>
      <c r="I205" s="42">
        <f t="shared" si="17"/>
        <v>5000</v>
      </c>
      <c r="J205" s="49">
        <f t="shared" si="18"/>
        <v>0.2958579881656805</v>
      </c>
      <c r="K205" s="47"/>
    </row>
    <row r="206" spans="1:11" ht="10.5" customHeight="1">
      <c r="A206" s="3"/>
      <c r="B206" s="3"/>
      <c r="C206" s="7"/>
      <c r="D206" s="20">
        <v>4300</v>
      </c>
      <c r="E206" s="21" t="s">
        <v>8</v>
      </c>
      <c r="F206" s="30">
        <v>6005</v>
      </c>
      <c r="G206" s="30">
        <v>2500</v>
      </c>
      <c r="H206" s="30">
        <v>0</v>
      </c>
      <c r="I206" s="42">
        <f t="shared" si="17"/>
        <v>2500</v>
      </c>
      <c r="J206" s="49">
        <f t="shared" si="18"/>
        <v>0.4163197335553705</v>
      </c>
      <c r="K206" s="47"/>
    </row>
    <row r="207" spans="1:11" ht="10.5" customHeight="1">
      <c r="A207" s="3"/>
      <c r="B207" s="3"/>
      <c r="C207" s="7"/>
      <c r="D207" s="20">
        <v>4410</v>
      </c>
      <c r="E207" s="21" t="s">
        <v>16</v>
      </c>
      <c r="F207" s="30">
        <v>2500</v>
      </c>
      <c r="G207" s="30">
        <v>1500</v>
      </c>
      <c r="H207" s="30">
        <v>0</v>
      </c>
      <c r="I207" s="42">
        <f t="shared" si="17"/>
        <v>1500</v>
      </c>
      <c r="J207" s="49">
        <f t="shared" si="18"/>
        <v>0.6</v>
      </c>
      <c r="K207" s="47"/>
    </row>
    <row r="208" spans="1:11" ht="10.5" customHeight="1">
      <c r="A208" s="3"/>
      <c r="B208" s="3"/>
      <c r="C208" s="7"/>
      <c r="D208" s="20">
        <v>4430</v>
      </c>
      <c r="E208" s="21" t="s">
        <v>17</v>
      </c>
      <c r="F208" s="30">
        <v>300</v>
      </c>
      <c r="G208" s="30">
        <v>200</v>
      </c>
      <c r="H208" s="30">
        <v>0</v>
      </c>
      <c r="I208" s="42">
        <f t="shared" si="17"/>
        <v>200</v>
      </c>
      <c r="J208" s="49">
        <f t="shared" si="18"/>
        <v>0.6666666666666666</v>
      </c>
      <c r="K208" s="47"/>
    </row>
    <row r="209" spans="1:11" ht="22.5" customHeight="1">
      <c r="A209" s="3"/>
      <c r="B209" s="3"/>
      <c r="C209" s="7"/>
      <c r="D209" s="20">
        <v>4440</v>
      </c>
      <c r="E209" s="27" t="s">
        <v>73</v>
      </c>
      <c r="F209" s="30">
        <v>17300</v>
      </c>
      <c r="G209" s="30">
        <v>21850</v>
      </c>
      <c r="H209" s="30">
        <v>0</v>
      </c>
      <c r="I209" s="42">
        <f t="shared" si="17"/>
        <v>21850</v>
      </c>
      <c r="J209" s="49">
        <f t="shared" si="18"/>
        <v>1.2630057803468209</v>
      </c>
      <c r="K209" s="47"/>
    </row>
    <row r="210" spans="1:11" ht="24.75" customHeight="1">
      <c r="A210" s="3"/>
      <c r="B210" s="3"/>
      <c r="C210" s="7"/>
      <c r="D210" s="20">
        <v>6050</v>
      </c>
      <c r="E210" s="27" t="s">
        <v>77</v>
      </c>
      <c r="F210" s="30">
        <v>52000</v>
      </c>
      <c r="G210" s="30">
        <v>800000</v>
      </c>
      <c r="H210" s="30">
        <v>0</v>
      </c>
      <c r="I210" s="42">
        <f t="shared" si="17"/>
        <v>800000</v>
      </c>
      <c r="J210" s="49">
        <f t="shared" si="18"/>
        <v>15.384615384615385</v>
      </c>
      <c r="K210" s="47"/>
    </row>
    <row r="211" spans="1:11" ht="10.5" customHeight="1">
      <c r="A211" s="3"/>
      <c r="B211" s="23">
        <v>80120</v>
      </c>
      <c r="C211" s="16"/>
      <c r="D211" s="18"/>
      <c r="E211" s="19" t="s">
        <v>48</v>
      </c>
      <c r="F211" s="29">
        <f>SUM(F212:F225)</f>
        <v>4009655</v>
      </c>
      <c r="G211" s="29">
        <f>SUM(G212:G225)</f>
        <v>4263731</v>
      </c>
      <c r="H211" s="29">
        <f>SUM(H212:H225)</f>
        <v>0</v>
      </c>
      <c r="I211" s="29">
        <f>SUM(I212:I225)</f>
        <v>4263731</v>
      </c>
      <c r="J211" s="48">
        <f t="shared" si="18"/>
        <v>1.0633660501963387</v>
      </c>
      <c r="K211" s="47"/>
    </row>
    <row r="212" spans="1:11" ht="24" customHeight="1">
      <c r="A212" s="3"/>
      <c r="B212" s="3"/>
      <c r="C212" s="7"/>
      <c r="D212" s="20">
        <v>3020</v>
      </c>
      <c r="E212" s="27" t="s">
        <v>71</v>
      </c>
      <c r="F212" s="30">
        <v>99203</v>
      </c>
      <c r="G212" s="30">
        <v>100653</v>
      </c>
      <c r="H212" s="30">
        <v>0</v>
      </c>
      <c r="I212" s="42">
        <f aca="true" t="shared" si="19" ref="I212:I225">SUM(G212:H212)</f>
        <v>100653</v>
      </c>
      <c r="J212" s="49">
        <f t="shared" si="18"/>
        <v>1.014616493452819</v>
      </c>
      <c r="K212" s="47"/>
    </row>
    <row r="213" spans="1:11" ht="12" customHeight="1">
      <c r="A213" s="3"/>
      <c r="B213" s="3"/>
      <c r="C213" s="7"/>
      <c r="D213" s="20">
        <v>4010</v>
      </c>
      <c r="E213" s="21" t="s">
        <v>70</v>
      </c>
      <c r="F213" s="30">
        <v>2575591</v>
      </c>
      <c r="G213" s="30">
        <v>2781694</v>
      </c>
      <c r="H213" s="30">
        <v>0</v>
      </c>
      <c r="I213" s="42">
        <f t="shared" si="19"/>
        <v>2781694</v>
      </c>
      <c r="J213" s="49">
        <f t="shared" si="18"/>
        <v>1.0800216338696633</v>
      </c>
      <c r="K213" s="77"/>
    </row>
    <row r="214" spans="1:11" ht="10.5" customHeight="1">
      <c r="A214" s="3"/>
      <c r="B214" s="3"/>
      <c r="C214" s="7"/>
      <c r="D214" s="20">
        <v>4040</v>
      </c>
      <c r="E214" s="21" t="s">
        <v>10</v>
      </c>
      <c r="F214" s="30">
        <v>180705</v>
      </c>
      <c r="G214" s="30">
        <v>215557</v>
      </c>
      <c r="H214" s="30">
        <v>0</v>
      </c>
      <c r="I214" s="42">
        <f t="shared" si="19"/>
        <v>215557</v>
      </c>
      <c r="J214" s="49">
        <f t="shared" si="18"/>
        <v>1.192866827149221</v>
      </c>
      <c r="K214" s="77"/>
    </row>
    <row r="215" spans="1:11" ht="10.5" customHeight="1">
      <c r="A215" s="3"/>
      <c r="B215" s="3"/>
      <c r="C215" s="7"/>
      <c r="D215" s="20">
        <v>4110</v>
      </c>
      <c r="E215" s="21" t="s">
        <v>11</v>
      </c>
      <c r="F215" s="30">
        <v>499409</v>
      </c>
      <c r="G215" s="30">
        <v>537661</v>
      </c>
      <c r="H215" s="30">
        <v>0</v>
      </c>
      <c r="I215" s="42">
        <f t="shared" si="19"/>
        <v>537661</v>
      </c>
      <c r="J215" s="49">
        <f t="shared" si="18"/>
        <v>1.0765945347400627</v>
      </c>
      <c r="K215" s="77"/>
    </row>
    <row r="216" spans="1:11" ht="10.5" customHeight="1">
      <c r="A216" s="3"/>
      <c r="B216" s="3"/>
      <c r="C216" s="7"/>
      <c r="D216" s="20">
        <v>4120</v>
      </c>
      <c r="E216" s="21" t="s">
        <v>12</v>
      </c>
      <c r="F216" s="30">
        <v>68117</v>
      </c>
      <c r="G216" s="30">
        <v>75445</v>
      </c>
      <c r="H216" s="30">
        <v>0</v>
      </c>
      <c r="I216" s="42">
        <f t="shared" si="19"/>
        <v>75445</v>
      </c>
      <c r="J216" s="49">
        <f t="shared" si="18"/>
        <v>1.107579605678465</v>
      </c>
      <c r="K216" s="77"/>
    </row>
    <row r="217" spans="1:11" ht="10.5" customHeight="1">
      <c r="A217" s="3"/>
      <c r="B217" s="3"/>
      <c r="C217" s="7"/>
      <c r="D217" s="20">
        <v>4210</v>
      </c>
      <c r="E217" s="21" t="s">
        <v>13</v>
      </c>
      <c r="F217" s="30">
        <v>92561</v>
      </c>
      <c r="G217" s="30">
        <v>89982</v>
      </c>
      <c r="H217" s="30">
        <v>0</v>
      </c>
      <c r="I217" s="42">
        <f t="shared" si="19"/>
        <v>89982</v>
      </c>
      <c r="J217" s="49">
        <f t="shared" si="18"/>
        <v>0.972137293244455</v>
      </c>
      <c r="K217" s="77"/>
    </row>
    <row r="218" spans="1:11" ht="22.5" customHeight="1">
      <c r="A218" s="3"/>
      <c r="B218" s="3"/>
      <c r="C218" s="7"/>
      <c r="D218" s="20">
        <v>4240</v>
      </c>
      <c r="E218" s="27" t="s">
        <v>94</v>
      </c>
      <c r="F218" s="30">
        <v>8608</v>
      </c>
      <c r="G218" s="30">
        <v>9408</v>
      </c>
      <c r="H218" s="30">
        <v>0</v>
      </c>
      <c r="I218" s="42">
        <f t="shared" si="19"/>
        <v>9408</v>
      </c>
      <c r="J218" s="49">
        <f t="shared" si="18"/>
        <v>1.0929368029739777</v>
      </c>
      <c r="K218" s="77"/>
    </row>
    <row r="219" spans="1:11" ht="10.5" customHeight="1">
      <c r="A219" s="3"/>
      <c r="B219" s="3"/>
      <c r="C219" s="7"/>
      <c r="D219" s="20">
        <v>4260</v>
      </c>
      <c r="E219" s="21" t="s">
        <v>14</v>
      </c>
      <c r="F219" s="30">
        <v>94318</v>
      </c>
      <c r="G219" s="30">
        <v>99323</v>
      </c>
      <c r="H219" s="30">
        <v>0</v>
      </c>
      <c r="I219" s="42">
        <f t="shared" si="19"/>
        <v>99323</v>
      </c>
      <c r="J219" s="49">
        <f t="shared" si="18"/>
        <v>1.0530651625352532</v>
      </c>
      <c r="K219" s="77"/>
    </row>
    <row r="220" spans="1:11" ht="10.5" customHeight="1">
      <c r="A220" s="3"/>
      <c r="B220" s="3"/>
      <c r="C220" s="7"/>
      <c r="D220" s="20">
        <v>4270</v>
      </c>
      <c r="E220" s="21" t="s">
        <v>15</v>
      </c>
      <c r="F220" s="30">
        <v>89924</v>
      </c>
      <c r="G220" s="30">
        <v>89924</v>
      </c>
      <c r="H220" s="30">
        <v>0</v>
      </c>
      <c r="I220" s="42">
        <f t="shared" si="19"/>
        <v>89924</v>
      </c>
      <c r="J220" s="49">
        <f t="shared" si="18"/>
        <v>1</v>
      </c>
      <c r="K220" s="47"/>
    </row>
    <row r="221" spans="1:11" ht="10.5" customHeight="1">
      <c r="A221" s="3"/>
      <c r="B221" s="3"/>
      <c r="C221" s="7"/>
      <c r="D221" s="20">
        <v>4300</v>
      </c>
      <c r="E221" s="21" t="s">
        <v>8</v>
      </c>
      <c r="F221" s="30">
        <v>67616</v>
      </c>
      <c r="G221" s="30">
        <v>65116</v>
      </c>
      <c r="H221" s="30">
        <v>0</v>
      </c>
      <c r="I221" s="42">
        <f t="shared" si="19"/>
        <v>65116</v>
      </c>
      <c r="J221" s="49">
        <f t="shared" si="18"/>
        <v>0.9630265026029342</v>
      </c>
      <c r="K221" s="47"/>
    </row>
    <row r="222" spans="1:11" ht="10.5" customHeight="1">
      <c r="A222" s="3"/>
      <c r="B222" s="3"/>
      <c r="C222" s="7"/>
      <c r="D222" s="20">
        <v>4410</v>
      </c>
      <c r="E222" s="21" t="s">
        <v>16</v>
      </c>
      <c r="F222" s="30">
        <v>10926</v>
      </c>
      <c r="G222" s="30">
        <v>10926</v>
      </c>
      <c r="H222" s="30">
        <v>0</v>
      </c>
      <c r="I222" s="42">
        <f t="shared" si="19"/>
        <v>10926</v>
      </c>
      <c r="J222" s="49">
        <f t="shared" si="18"/>
        <v>1</v>
      </c>
      <c r="K222" s="47"/>
    </row>
    <row r="223" spans="1:11" ht="10.5" customHeight="1">
      <c r="A223" s="3"/>
      <c r="B223" s="3"/>
      <c r="C223" s="7"/>
      <c r="D223" s="20">
        <v>4430</v>
      </c>
      <c r="E223" s="21" t="s">
        <v>17</v>
      </c>
      <c r="F223" s="30">
        <v>1774</v>
      </c>
      <c r="G223" s="30">
        <v>1774</v>
      </c>
      <c r="H223" s="30">
        <v>0</v>
      </c>
      <c r="I223" s="42">
        <f t="shared" si="19"/>
        <v>1774</v>
      </c>
      <c r="J223" s="49">
        <f t="shared" si="18"/>
        <v>1</v>
      </c>
      <c r="K223" s="47"/>
    </row>
    <row r="224" spans="1:11" ht="21" customHeight="1">
      <c r="A224" s="3"/>
      <c r="B224" s="3"/>
      <c r="C224" s="7"/>
      <c r="D224" s="20">
        <v>4440</v>
      </c>
      <c r="E224" s="27" t="s">
        <v>73</v>
      </c>
      <c r="F224" s="30">
        <v>175903</v>
      </c>
      <c r="G224" s="30">
        <v>186268</v>
      </c>
      <c r="H224" s="30">
        <v>0</v>
      </c>
      <c r="I224" s="42">
        <f t="shared" si="19"/>
        <v>186268</v>
      </c>
      <c r="J224" s="49">
        <f t="shared" si="18"/>
        <v>1.0589245209007236</v>
      </c>
      <c r="K224" s="47"/>
    </row>
    <row r="225" spans="1:11" ht="23.25" customHeight="1">
      <c r="A225" s="3"/>
      <c r="B225" s="3"/>
      <c r="C225" s="7"/>
      <c r="D225" s="20">
        <v>6050</v>
      </c>
      <c r="E225" s="27" t="s">
        <v>77</v>
      </c>
      <c r="F225" s="30">
        <v>45000</v>
      </c>
      <c r="G225" s="30"/>
      <c r="H225" s="30">
        <v>0</v>
      </c>
      <c r="I225" s="42">
        <f t="shared" si="19"/>
        <v>0</v>
      </c>
      <c r="J225" s="49">
        <f t="shared" si="18"/>
        <v>0</v>
      </c>
      <c r="K225" s="47"/>
    </row>
    <row r="226" spans="1:11" ht="12" customHeight="1">
      <c r="A226" s="3"/>
      <c r="B226" s="23">
        <v>80123</v>
      </c>
      <c r="C226" s="16"/>
      <c r="D226" s="18"/>
      <c r="E226" s="19" t="s">
        <v>113</v>
      </c>
      <c r="F226" s="29">
        <f>SUM(F227:F235,F236:F236)</f>
        <v>234775</v>
      </c>
      <c r="G226" s="29">
        <f>SUM(G236:G236,G227:G235)</f>
        <v>375510</v>
      </c>
      <c r="H226" s="29">
        <f>SUM(H236:H236,H227:H235)</f>
        <v>0</v>
      </c>
      <c r="I226" s="29">
        <f>SUM(I236:I236,I227:I235)</f>
        <v>375510</v>
      </c>
      <c r="J226" s="48">
        <f t="shared" si="18"/>
        <v>1.5994462783516132</v>
      </c>
      <c r="K226" s="47"/>
    </row>
    <row r="227" spans="1:11" ht="10.5" customHeight="1">
      <c r="A227" s="3"/>
      <c r="B227" s="3"/>
      <c r="C227" s="7"/>
      <c r="D227" s="20">
        <v>4010</v>
      </c>
      <c r="E227" s="21" t="s">
        <v>70</v>
      </c>
      <c r="F227" s="30">
        <v>174150</v>
      </c>
      <c r="G227" s="30">
        <v>275860</v>
      </c>
      <c r="H227" s="30">
        <v>0</v>
      </c>
      <c r="I227" s="42">
        <f aca="true" t="shared" si="20" ref="I227:I236">SUM(G227:H227)</f>
        <v>275860</v>
      </c>
      <c r="J227" s="49">
        <f t="shared" si="18"/>
        <v>1.5840367499282229</v>
      </c>
      <c r="K227" s="47"/>
    </row>
    <row r="228" spans="1:11" ht="10.5" customHeight="1">
      <c r="A228" s="3"/>
      <c r="B228" s="3"/>
      <c r="C228" s="7"/>
      <c r="D228" s="20">
        <v>4040</v>
      </c>
      <c r="E228" s="21" t="s">
        <v>10</v>
      </c>
      <c r="F228" s="30">
        <v>0</v>
      </c>
      <c r="G228" s="30">
        <v>14691</v>
      </c>
      <c r="H228" s="30">
        <v>0</v>
      </c>
      <c r="I228" s="42">
        <f>SUM(G228:H228)</f>
        <v>14691</v>
      </c>
      <c r="J228" s="49" t="e">
        <f>+I228/F228</f>
        <v>#DIV/0!</v>
      </c>
      <c r="K228" s="47"/>
    </row>
    <row r="229" spans="1:11" ht="10.5" customHeight="1">
      <c r="A229" s="3"/>
      <c r="B229" s="3"/>
      <c r="C229" s="7"/>
      <c r="D229" s="20">
        <v>4110</v>
      </c>
      <c r="E229" s="21" t="s">
        <v>11</v>
      </c>
      <c r="F229" s="30">
        <v>31279</v>
      </c>
      <c r="G229" s="30">
        <v>50297</v>
      </c>
      <c r="H229" s="30">
        <v>0</v>
      </c>
      <c r="I229" s="42">
        <f t="shared" si="20"/>
        <v>50297</v>
      </c>
      <c r="J229" s="49">
        <f t="shared" si="18"/>
        <v>1.6080117650820038</v>
      </c>
      <c r="K229" s="77"/>
    </row>
    <row r="230" spans="1:11" ht="10.5" customHeight="1">
      <c r="A230" s="3"/>
      <c r="B230" s="3"/>
      <c r="C230" s="7"/>
      <c r="D230" s="20">
        <v>4120</v>
      </c>
      <c r="E230" s="21" t="s">
        <v>12</v>
      </c>
      <c r="F230" s="30">
        <v>4247</v>
      </c>
      <c r="G230" s="30">
        <v>7058</v>
      </c>
      <c r="H230" s="30">
        <v>0</v>
      </c>
      <c r="I230" s="42">
        <f t="shared" si="20"/>
        <v>7058</v>
      </c>
      <c r="J230" s="49">
        <f t="shared" si="18"/>
        <v>1.6618789733929833</v>
      </c>
      <c r="K230" s="77"/>
    </row>
    <row r="231" spans="1:11" ht="10.5" customHeight="1">
      <c r="A231" s="3"/>
      <c r="B231" s="3"/>
      <c r="C231" s="7"/>
      <c r="D231" s="20">
        <v>4210</v>
      </c>
      <c r="E231" s="21" t="s">
        <v>13</v>
      </c>
      <c r="F231" s="30">
        <v>8000</v>
      </c>
      <c r="G231" s="30">
        <v>4500</v>
      </c>
      <c r="H231" s="30">
        <v>0</v>
      </c>
      <c r="I231" s="42">
        <f t="shared" si="20"/>
        <v>4500</v>
      </c>
      <c r="J231" s="49">
        <f t="shared" si="18"/>
        <v>0.5625</v>
      </c>
      <c r="K231" s="77"/>
    </row>
    <row r="232" spans="1:11" ht="23.25" customHeight="1">
      <c r="A232" s="3"/>
      <c r="B232" s="3"/>
      <c r="C232" s="7"/>
      <c r="D232" s="20">
        <v>4240</v>
      </c>
      <c r="E232" s="27" t="s">
        <v>94</v>
      </c>
      <c r="F232" s="30">
        <v>800</v>
      </c>
      <c r="G232" s="30"/>
      <c r="H232" s="30">
        <v>0</v>
      </c>
      <c r="I232" s="42">
        <f t="shared" si="20"/>
        <v>0</v>
      </c>
      <c r="J232" s="49">
        <f t="shared" si="18"/>
        <v>0</v>
      </c>
      <c r="K232" s="77"/>
    </row>
    <row r="233" spans="1:11" ht="10.5" customHeight="1">
      <c r="A233" s="3"/>
      <c r="B233" s="3"/>
      <c r="C233" s="7"/>
      <c r="D233" s="20">
        <v>4260</v>
      </c>
      <c r="E233" s="21" t="s">
        <v>14</v>
      </c>
      <c r="F233" s="30">
        <v>2500</v>
      </c>
      <c r="G233" s="30">
        <v>2500</v>
      </c>
      <c r="H233" s="30">
        <v>0</v>
      </c>
      <c r="I233" s="42">
        <f t="shared" si="20"/>
        <v>2500</v>
      </c>
      <c r="J233" s="49">
        <f t="shared" si="18"/>
        <v>1</v>
      </c>
      <c r="K233" s="77"/>
    </row>
    <row r="234" spans="1:11" ht="10.5" customHeight="1">
      <c r="A234" s="3"/>
      <c r="B234" s="3"/>
      <c r="C234" s="7"/>
      <c r="D234" s="20">
        <v>4270</v>
      </c>
      <c r="E234" s="21" t="s">
        <v>15</v>
      </c>
      <c r="F234" s="30">
        <v>1200</v>
      </c>
      <c r="G234" s="30">
        <v>1200</v>
      </c>
      <c r="H234" s="30">
        <v>0</v>
      </c>
      <c r="I234" s="42">
        <f t="shared" si="20"/>
        <v>1200</v>
      </c>
      <c r="J234" s="49">
        <f t="shared" si="18"/>
        <v>1</v>
      </c>
      <c r="K234" s="47"/>
    </row>
    <row r="235" spans="1:11" ht="10.5" customHeight="1">
      <c r="A235" s="3"/>
      <c r="B235" s="3"/>
      <c r="C235" s="7"/>
      <c r="D235" s="20">
        <v>4300</v>
      </c>
      <c r="E235" s="21" t="s">
        <v>8</v>
      </c>
      <c r="F235" s="30">
        <v>2000</v>
      </c>
      <c r="G235" s="30">
        <v>2000</v>
      </c>
      <c r="H235" s="30">
        <v>0</v>
      </c>
      <c r="I235" s="42">
        <f t="shared" si="20"/>
        <v>2000</v>
      </c>
      <c r="J235" s="49">
        <f t="shared" si="18"/>
        <v>1</v>
      </c>
      <c r="K235" s="47"/>
    </row>
    <row r="236" spans="1:11" ht="23.25" customHeight="1">
      <c r="A236" s="3"/>
      <c r="B236" s="3"/>
      <c r="C236" s="7"/>
      <c r="D236" s="20">
        <v>4440</v>
      </c>
      <c r="E236" s="27" t="s">
        <v>73</v>
      </c>
      <c r="F236" s="30">
        <v>10599</v>
      </c>
      <c r="G236" s="30">
        <v>17404</v>
      </c>
      <c r="H236" s="30">
        <v>0</v>
      </c>
      <c r="I236" s="42">
        <f t="shared" si="20"/>
        <v>17404</v>
      </c>
      <c r="J236" s="49">
        <f aca="true" t="shared" si="21" ref="J236:J286">+I236/F236</f>
        <v>1.642041702047363</v>
      </c>
      <c r="K236" s="47"/>
    </row>
    <row r="237" spans="1:11" ht="10.5" customHeight="1">
      <c r="A237" s="3"/>
      <c r="B237" s="23">
        <v>80130</v>
      </c>
      <c r="C237" s="16"/>
      <c r="D237" s="18"/>
      <c r="E237" s="19" t="s">
        <v>49</v>
      </c>
      <c r="F237" s="29">
        <f>SUM(F238:F254)</f>
        <v>8892157</v>
      </c>
      <c r="G237" s="29">
        <f>SUM(G238:G254)</f>
        <v>8527633</v>
      </c>
      <c r="H237" s="29">
        <f>SUM(H238:H254)</f>
        <v>0</v>
      </c>
      <c r="I237" s="41">
        <f>SUM(I238:I254)</f>
        <v>8527633</v>
      </c>
      <c r="J237" s="48">
        <f t="shared" si="21"/>
        <v>0.9590061219117026</v>
      </c>
      <c r="K237" s="47"/>
    </row>
    <row r="238" spans="1:11" ht="23.25" customHeight="1">
      <c r="A238" s="3"/>
      <c r="B238" s="3"/>
      <c r="C238" s="7"/>
      <c r="D238" s="20">
        <v>3020</v>
      </c>
      <c r="E238" s="27" t="s">
        <v>71</v>
      </c>
      <c r="F238" s="30">
        <v>172838</v>
      </c>
      <c r="G238" s="80">
        <v>208096</v>
      </c>
      <c r="H238" s="30">
        <v>0</v>
      </c>
      <c r="I238" s="42">
        <f aca="true" t="shared" si="22" ref="I238:I254">SUM(G238:H238)</f>
        <v>208096</v>
      </c>
      <c r="J238" s="49">
        <f t="shared" si="21"/>
        <v>1.2039944919520014</v>
      </c>
      <c r="K238" s="47"/>
    </row>
    <row r="239" spans="1:11" ht="11.25" customHeight="1">
      <c r="A239" s="3"/>
      <c r="B239" s="3"/>
      <c r="C239" s="7"/>
      <c r="D239" s="20">
        <v>3030</v>
      </c>
      <c r="E239" s="21" t="s">
        <v>83</v>
      </c>
      <c r="F239" s="30"/>
      <c r="G239" s="80">
        <v>0</v>
      </c>
      <c r="H239" s="30">
        <v>0</v>
      </c>
      <c r="I239" s="42">
        <f t="shared" si="22"/>
        <v>0</v>
      </c>
      <c r="J239" s="49" t="e">
        <f t="shared" si="21"/>
        <v>#DIV/0!</v>
      </c>
      <c r="K239" s="47"/>
    </row>
    <row r="240" spans="1:11" ht="12" customHeight="1">
      <c r="A240" s="3"/>
      <c r="B240" s="3"/>
      <c r="C240" s="7"/>
      <c r="D240" s="20">
        <v>4010</v>
      </c>
      <c r="E240" s="21" t="s">
        <v>70</v>
      </c>
      <c r="F240" s="30">
        <v>4860075</v>
      </c>
      <c r="G240" s="80">
        <v>5224655</v>
      </c>
      <c r="H240" s="30">
        <v>0</v>
      </c>
      <c r="I240" s="42">
        <f t="shared" si="22"/>
        <v>5224655</v>
      </c>
      <c r="J240" s="49">
        <f t="shared" si="21"/>
        <v>1.0750153032617809</v>
      </c>
      <c r="K240" s="77"/>
    </row>
    <row r="241" spans="1:11" ht="10.5" customHeight="1">
      <c r="A241" s="3"/>
      <c r="B241" s="3"/>
      <c r="C241" s="7"/>
      <c r="D241" s="20">
        <v>4040</v>
      </c>
      <c r="E241" s="21" t="s">
        <v>10</v>
      </c>
      <c r="F241" s="30">
        <v>339126</v>
      </c>
      <c r="G241" s="80">
        <v>382338</v>
      </c>
      <c r="H241" s="30">
        <v>0</v>
      </c>
      <c r="I241" s="42">
        <f t="shared" si="22"/>
        <v>382338</v>
      </c>
      <c r="J241" s="49">
        <f t="shared" si="21"/>
        <v>1.1274216662833283</v>
      </c>
      <c r="K241" s="77"/>
    </row>
    <row r="242" spans="1:11" ht="10.5" customHeight="1">
      <c r="A242" s="3"/>
      <c r="B242" s="3"/>
      <c r="C242" s="7"/>
      <c r="D242" s="20">
        <v>4110</v>
      </c>
      <c r="E242" s="21" t="s">
        <v>11</v>
      </c>
      <c r="F242" s="30">
        <v>948260</v>
      </c>
      <c r="G242" s="80">
        <v>1001768</v>
      </c>
      <c r="H242" s="30">
        <v>0</v>
      </c>
      <c r="I242" s="42">
        <f t="shared" si="22"/>
        <v>1001768</v>
      </c>
      <c r="J242" s="49">
        <f t="shared" si="21"/>
        <v>1.0564275620610382</v>
      </c>
      <c r="K242" s="77"/>
    </row>
    <row r="243" spans="1:11" ht="10.5" customHeight="1">
      <c r="A243" s="3"/>
      <c r="B243" s="3"/>
      <c r="C243" s="7"/>
      <c r="D243" s="20">
        <v>4120</v>
      </c>
      <c r="E243" s="21" t="s">
        <v>12</v>
      </c>
      <c r="F243" s="30">
        <v>130239</v>
      </c>
      <c r="G243" s="80">
        <v>140569</v>
      </c>
      <c r="H243" s="30">
        <v>0</v>
      </c>
      <c r="I243" s="42">
        <f t="shared" si="22"/>
        <v>140569</v>
      </c>
      <c r="J243" s="49">
        <f t="shared" si="21"/>
        <v>1.079315719561729</v>
      </c>
      <c r="K243" s="77"/>
    </row>
    <row r="244" spans="1:11" ht="10.5" customHeight="1">
      <c r="A244" s="3"/>
      <c r="B244" s="3"/>
      <c r="C244" s="7"/>
      <c r="D244" s="20">
        <v>4210</v>
      </c>
      <c r="E244" s="21" t="s">
        <v>13</v>
      </c>
      <c r="F244" s="30">
        <v>303051</v>
      </c>
      <c r="G244" s="80">
        <v>258312</v>
      </c>
      <c r="H244" s="30">
        <v>0</v>
      </c>
      <c r="I244" s="42">
        <f t="shared" si="22"/>
        <v>258312</v>
      </c>
      <c r="J244" s="49">
        <f t="shared" si="21"/>
        <v>0.8523713830345387</v>
      </c>
      <c r="K244" s="77"/>
    </row>
    <row r="245" spans="1:11" ht="24" customHeight="1">
      <c r="A245" s="3"/>
      <c r="B245" s="3"/>
      <c r="C245" s="7"/>
      <c r="D245" s="20">
        <v>4240</v>
      </c>
      <c r="E245" s="27" t="s">
        <v>94</v>
      </c>
      <c r="F245" s="30">
        <v>33740</v>
      </c>
      <c r="G245" s="80">
        <v>48740</v>
      </c>
      <c r="H245" s="30">
        <v>0</v>
      </c>
      <c r="I245" s="42">
        <f t="shared" si="22"/>
        <v>48740</v>
      </c>
      <c r="J245" s="49">
        <f t="shared" si="21"/>
        <v>1.4445761707172495</v>
      </c>
      <c r="K245" s="77"/>
    </row>
    <row r="246" spans="1:11" ht="10.5" customHeight="1">
      <c r="A246" s="3"/>
      <c r="B246" s="3"/>
      <c r="C246" s="7"/>
      <c r="D246" s="20">
        <v>4260</v>
      </c>
      <c r="E246" s="21" t="s">
        <v>14</v>
      </c>
      <c r="F246" s="30">
        <v>165732</v>
      </c>
      <c r="G246" s="80">
        <v>222984</v>
      </c>
      <c r="H246" s="30">
        <v>0</v>
      </c>
      <c r="I246" s="42">
        <f t="shared" si="22"/>
        <v>222984</v>
      </c>
      <c r="J246" s="49">
        <f t="shared" si="21"/>
        <v>1.3454492795597712</v>
      </c>
      <c r="K246" s="77"/>
    </row>
    <row r="247" spans="1:11" ht="10.5" customHeight="1">
      <c r="A247" s="3"/>
      <c r="B247" s="3"/>
      <c r="C247" s="7"/>
      <c r="D247" s="20">
        <v>4270</v>
      </c>
      <c r="E247" s="21" t="s">
        <v>15</v>
      </c>
      <c r="F247" s="30">
        <v>63750</v>
      </c>
      <c r="G247" s="80">
        <v>147950</v>
      </c>
      <c r="H247" s="30">
        <v>0</v>
      </c>
      <c r="I247" s="42">
        <f t="shared" si="22"/>
        <v>147950</v>
      </c>
      <c r="J247" s="49">
        <f t="shared" si="21"/>
        <v>2.32078431372549</v>
      </c>
      <c r="K247" s="47"/>
    </row>
    <row r="248" spans="1:11" ht="10.5" customHeight="1">
      <c r="A248" s="3"/>
      <c r="B248" s="3"/>
      <c r="C248" s="7"/>
      <c r="D248" s="20">
        <v>4300</v>
      </c>
      <c r="E248" s="21" t="s">
        <v>8</v>
      </c>
      <c r="F248" s="30">
        <v>224844</v>
      </c>
      <c r="G248" s="80">
        <v>197049</v>
      </c>
      <c r="H248" s="30">
        <v>0</v>
      </c>
      <c r="I248" s="42">
        <f t="shared" si="22"/>
        <v>197049</v>
      </c>
      <c r="J248" s="49">
        <f t="shared" si="21"/>
        <v>0.8763809574638416</v>
      </c>
      <c r="K248" s="47"/>
    </row>
    <row r="249" spans="1:11" ht="10.5" customHeight="1">
      <c r="A249" s="3"/>
      <c r="B249" s="3"/>
      <c r="C249" s="7"/>
      <c r="D249" s="20">
        <v>4410</v>
      </c>
      <c r="E249" s="21" t="s">
        <v>16</v>
      </c>
      <c r="F249" s="30">
        <v>13986</v>
      </c>
      <c r="G249" s="80">
        <v>13486</v>
      </c>
      <c r="H249" s="30">
        <v>0</v>
      </c>
      <c r="I249" s="42">
        <f t="shared" si="22"/>
        <v>13486</v>
      </c>
      <c r="J249" s="49">
        <f t="shared" si="21"/>
        <v>0.9642499642499642</v>
      </c>
      <c r="K249" s="47"/>
    </row>
    <row r="250" spans="1:11" ht="10.5" customHeight="1">
      <c r="A250" s="3"/>
      <c r="B250" s="3"/>
      <c r="C250" s="7"/>
      <c r="D250" s="20">
        <v>4420</v>
      </c>
      <c r="E250" s="21" t="s">
        <v>32</v>
      </c>
      <c r="F250" s="30">
        <v>2000</v>
      </c>
      <c r="G250" s="80">
        <v>2000</v>
      </c>
      <c r="H250" s="30">
        <v>0</v>
      </c>
      <c r="I250" s="42">
        <f t="shared" si="22"/>
        <v>2000</v>
      </c>
      <c r="J250" s="49">
        <f t="shared" si="21"/>
        <v>1</v>
      </c>
      <c r="K250" s="47"/>
    </row>
    <row r="251" spans="1:11" ht="10.5" customHeight="1">
      <c r="A251" s="3"/>
      <c r="B251" s="3"/>
      <c r="C251" s="7"/>
      <c r="D251" s="20">
        <v>4430</v>
      </c>
      <c r="E251" s="21" t="s">
        <v>17</v>
      </c>
      <c r="F251" s="30">
        <v>11469</v>
      </c>
      <c r="G251" s="80">
        <v>11369</v>
      </c>
      <c r="H251" s="30">
        <v>0</v>
      </c>
      <c r="I251" s="42">
        <f t="shared" si="22"/>
        <v>11369</v>
      </c>
      <c r="J251" s="49">
        <f t="shared" si="21"/>
        <v>0.9912808440142994</v>
      </c>
      <c r="K251" s="47"/>
    </row>
    <row r="252" spans="1:11" ht="21.75" customHeight="1">
      <c r="A252" s="3"/>
      <c r="B252" s="3"/>
      <c r="C252" s="7"/>
      <c r="D252" s="20">
        <v>4440</v>
      </c>
      <c r="E252" s="27" t="s">
        <v>73</v>
      </c>
      <c r="F252" s="30">
        <v>298047</v>
      </c>
      <c r="G252" s="80">
        <v>311317</v>
      </c>
      <c r="H252" s="30">
        <v>0</v>
      </c>
      <c r="I252" s="42">
        <f t="shared" si="22"/>
        <v>311317</v>
      </c>
      <c r="J252" s="49">
        <f t="shared" si="21"/>
        <v>1.0445231792301215</v>
      </c>
      <c r="K252" s="47"/>
    </row>
    <row r="253" spans="1:11" ht="21.75" customHeight="1">
      <c r="A253" s="3"/>
      <c r="B253" s="3"/>
      <c r="C253" s="7"/>
      <c r="D253" s="20">
        <v>6050</v>
      </c>
      <c r="E253" s="27" t="s">
        <v>77</v>
      </c>
      <c r="F253" s="30">
        <v>1285000</v>
      </c>
      <c r="G253" s="30">
        <v>357000</v>
      </c>
      <c r="H253" s="30">
        <v>0</v>
      </c>
      <c r="I253" s="42">
        <f t="shared" si="22"/>
        <v>357000</v>
      </c>
      <c r="J253" s="49">
        <f t="shared" si="21"/>
        <v>0.27782101167315176</v>
      </c>
      <c r="K253" s="47"/>
    </row>
    <row r="254" spans="1:11" ht="21.75" customHeight="1">
      <c r="A254" s="3"/>
      <c r="B254" s="3"/>
      <c r="C254" s="7"/>
      <c r="D254" s="20">
        <v>6060</v>
      </c>
      <c r="E254" s="27" t="s">
        <v>78</v>
      </c>
      <c r="F254" s="30">
        <v>40000</v>
      </c>
      <c r="G254" s="30">
        <v>0</v>
      </c>
      <c r="H254" s="30">
        <v>0</v>
      </c>
      <c r="I254" s="42">
        <f t="shared" si="22"/>
        <v>0</v>
      </c>
      <c r="J254" s="49">
        <f t="shared" si="21"/>
        <v>0</v>
      </c>
      <c r="K254" s="47"/>
    </row>
    <row r="255" spans="1:11" ht="14.25" customHeight="1">
      <c r="A255" s="3"/>
      <c r="B255" s="36">
        <v>80134</v>
      </c>
      <c r="C255" s="15"/>
      <c r="D255" s="14"/>
      <c r="E255" s="53" t="s">
        <v>125</v>
      </c>
      <c r="F255" s="31">
        <f>SUM(F256:F268)</f>
        <v>19850</v>
      </c>
      <c r="G255" s="31">
        <f>SUM(G256:G268)</f>
        <v>223710</v>
      </c>
      <c r="H255" s="31">
        <f>SUM(H256:H268)</f>
        <v>0</v>
      </c>
      <c r="I255" s="31">
        <f>SUM(I256:I268)</f>
        <v>223710</v>
      </c>
      <c r="J255" s="48">
        <f>+I255/F255</f>
        <v>11.270025188916877</v>
      </c>
      <c r="K255" s="47"/>
    </row>
    <row r="256" spans="1:11" ht="24" customHeight="1">
      <c r="A256" s="3"/>
      <c r="B256" s="3"/>
      <c r="C256" s="2"/>
      <c r="D256" s="24">
        <v>3020</v>
      </c>
      <c r="E256" s="27" t="s">
        <v>71</v>
      </c>
      <c r="F256" s="33">
        <v>200</v>
      </c>
      <c r="G256" s="33">
        <v>15000</v>
      </c>
      <c r="H256" s="30">
        <v>0</v>
      </c>
      <c r="I256" s="42">
        <f aca="true" t="shared" si="23" ref="I256:I268">SUM(G256:H256)</f>
        <v>15000</v>
      </c>
      <c r="J256" s="49">
        <f t="shared" si="21"/>
        <v>75</v>
      </c>
      <c r="K256" s="47"/>
    </row>
    <row r="257" spans="1:11" ht="11.25" customHeight="1">
      <c r="A257" s="3"/>
      <c r="B257" s="3"/>
      <c r="C257" s="2"/>
      <c r="D257" s="24">
        <v>4010</v>
      </c>
      <c r="E257" s="21" t="s">
        <v>70</v>
      </c>
      <c r="F257" s="33">
        <v>15200</v>
      </c>
      <c r="G257" s="33">
        <v>139305</v>
      </c>
      <c r="H257" s="30">
        <v>0</v>
      </c>
      <c r="I257" s="42">
        <f t="shared" si="23"/>
        <v>139305</v>
      </c>
      <c r="J257" s="49">
        <f t="shared" si="21"/>
        <v>9.164802631578947</v>
      </c>
      <c r="K257" s="47"/>
    </row>
    <row r="258" spans="1:11" ht="12.75" customHeight="1">
      <c r="A258" s="3"/>
      <c r="B258" s="3"/>
      <c r="C258" s="2"/>
      <c r="D258" s="24">
        <v>4040</v>
      </c>
      <c r="E258" s="21" t="s">
        <v>10</v>
      </c>
      <c r="F258" s="33">
        <v>0</v>
      </c>
      <c r="G258" s="33">
        <v>1270</v>
      </c>
      <c r="H258" s="30">
        <v>0</v>
      </c>
      <c r="I258" s="42">
        <f t="shared" si="23"/>
        <v>1270</v>
      </c>
      <c r="J258" s="49" t="e">
        <f t="shared" si="21"/>
        <v>#DIV/0!</v>
      </c>
      <c r="K258" s="47"/>
    </row>
    <row r="259" spans="1:11" ht="12" customHeight="1">
      <c r="A259" s="3"/>
      <c r="B259" s="3"/>
      <c r="C259" s="2"/>
      <c r="D259" s="24">
        <v>4110</v>
      </c>
      <c r="E259" s="21" t="s">
        <v>11</v>
      </c>
      <c r="F259" s="33">
        <v>2800</v>
      </c>
      <c r="G259" s="33">
        <v>27163</v>
      </c>
      <c r="H259" s="30">
        <v>0</v>
      </c>
      <c r="I259" s="42">
        <f t="shared" si="23"/>
        <v>27163</v>
      </c>
      <c r="J259" s="49">
        <f t="shared" si="21"/>
        <v>9.701071428571428</v>
      </c>
      <c r="K259" s="47"/>
    </row>
    <row r="260" spans="1:11" ht="12.75" customHeight="1">
      <c r="A260" s="3"/>
      <c r="B260" s="3"/>
      <c r="C260" s="2"/>
      <c r="D260" s="24">
        <v>4120</v>
      </c>
      <c r="E260" s="21" t="s">
        <v>12</v>
      </c>
      <c r="F260" s="33">
        <v>450</v>
      </c>
      <c r="G260" s="33">
        <v>3812</v>
      </c>
      <c r="H260" s="30">
        <v>0</v>
      </c>
      <c r="I260" s="42">
        <f t="shared" si="23"/>
        <v>3812</v>
      </c>
      <c r="J260" s="49">
        <f t="shared" si="21"/>
        <v>8.471111111111112</v>
      </c>
      <c r="K260" s="47"/>
    </row>
    <row r="261" spans="1:11" ht="11.25" customHeight="1">
      <c r="A261" s="3"/>
      <c r="B261" s="3"/>
      <c r="C261" s="2"/>
      <c r="D261" s="24">
        <v>4210</v>
      </c>
      <c r="E261" s="21" t="s">
        <v>13</v>
      </c>
      <c r="F261" s="33">
        <v>0</v>
      </c>
      <c r="G261" s="33">
        <v>6000</v>
      </c>
      <c r="H261" s="30">
        <v>0</v>
      </c>
      <c r="I261" s="42">
        <f t="shared" si="23"/>
        <v>6000</v>
      </c>
      <c r="J261" s="49" t="e">
        <f t="shared" si="21"/>
        <v>#DIV/0!</v>
      </c>
      <c r="K261" s="47"/>
    </row>
    <row r="262" spans="1:11" ht="12.75" customHeight="1">
      <c r="A262" s="3"/>
      <c r="B262" s="3"/>
      <c r="C262" s="2"/>
      <c r="D262" s="24">
        <v>4240</v>
      </c>
      <c r="E262" s="27" t="s">
        <v>94</v>
      </c>
      <c r="F262" s="33">
        <v>0</v>
      </c>
      <c r="G262" s="33">
        <v>4500</v>
      </c>
      <c r="H262" s="30">
        <v>0</v>
      </c>
      <c r="I262" s="42">
        <f t="shared" si="23"/>
        <v>4500</v>
      </c>
      <c r="J262" s="49" t="e">
        <f t="shared" si="21"/>
        <v>#DIV/0!</v>
      </c>
      <c r="K262" s="47"/>
    </row>
    <row r="263" spans="1:11" ht="12.75" customHeight="1">
      <c r="A263" s="3"/>
      <c r="B263" s="3"/>
      <c r="C263" s="2"/>
      <c r="D263" s="24">
        <v>4260</v>
      </c>
      <c r="E263" s="21" t="s">
        <v>14</v>
      </c>
      <c r="F263" s="33">
        <v>0</v>
      </c>
      <c r="G263" s="33">
        <v>7300</v>
      </c>
      <c r="H263" s="30">
        <v>0</v>
      </c>
      <c r="I263" s="42">
        <f t="shared" si="23"/>
        <v>7300</v>
      </c>
      <c r="J263" s="49" t="e">
        <f t="shared" si="21"/>
        <v>#DIV/0!</v>
      </c>
      <c r="K263" s="47"/>
    </row>
    <row r="264" spans="1:11" ht="12.75" customHeight="1">
      <c r="A264" s="3"/>
      <c r="B264" s="3"/>
      <c r="C264" s="2"/>
      <c r="D264" s="24">
        <v>4270</v>
      </c>
      <c r="E264" s="21" t="s">
        <v>15</v>
      </c>
      <c r="F264" s="33">
        <v>0</v>
      </c>
      <c r="G264" s="33">
        <v>5000</v>
      </c>
      <c r="H264" s="30">
        <v>0</v>
      </c>
      <c r="I264" s="42">
        <f t="shared" si="23"/>
        <v>5000</v>
      </c>
      <c r="J264" s="49" t="e">
        <f t="shared" si="21"/>
        <v>#DIV/0!</v>
      </c>
      <c r="K264" s="47"/>
    </row>
    <row r="265" spans="1:11" ht="12.75" customHeight="1">
      <c r="A265" s="3"/>
      <c r="B265" s="3"/>
      <c r="C265" s="2"/>
      <c r="D265" s="24">
        <v>4300</v>
      </c>
      <c r="E265" s="21" t="s">
        <v>8</v>
      </c>
      <c r="F265" s="33">
        <v>0</v>
      </c>
      <c r="G265" s="33">
        <v>2000</v>
      </c>
      <c r="H265" s="30">
        <v>0</v>
      </c>
      <c r="I265" s="42">
        <f t="shared" si="23"/>
        <v>2000</v>
      </c>
      <c r="J265" s="49" t="e">
        <f t="shared" si="21"/>
        <v>#DIV/0!</v>
      </c>
      <c r="K265" s="47"/>
    </row>
    <row r="266" spans="1:11" ht="12.75" customHeight="1">
      <c r="A266" s="3"/>
      <c r="B266" s="3"/>
      <c r="C266" s="2"/>
      <c r="D266" s="24">
        <v>4410</v>
      </c>
      <c r="E266" s="21" t="s">
        <v>16</v>
      </c>
      <c r="F266" s="33">
        <v>0</v>
      </c>
      <c r="G266" s="33">
        <v>1000</v>
      </c>
      <c r="H266" s="30">
        <v>0</v>
      </c>
      <c r="I266" s="42">
        <f t="shared" si="23"/>
        <v>1000</v>
      </c>
      <c r="J266" s="49" t="e">
        <f t="shared" si="21"/>
        <v>#DIV/0!</v>
      </c>
      <c r="K266" s="47"/>
    </row>
    <row r="267" spans="1:11" ht="12.75" customHeight="1">
      <c r="A267" s="3"/>
      <c r="B267" s="3"/>
      <c r="C267" s="2"/>
      <c r="D267" s="24">
        <v>4430</v>
      </c>
      <c r="E267" s="21" t="s">
        <v>17</v>
      </c>
      <c r="F267" s="33">
        <v>0</v>
      </c>
      <c r="G267" s="33">
        <v>200</v>
      </c>
      <c r="H267" s="30">
        <v>0</v>
      </c>
      <c r="I267" s="42">
        <f t="shared" si="23"/>
        <v>200</v>
      </c>
      <c r="J267" s="49" t="e">
        <f t="shared" si="21"/>
        <v>#DIV/0!</v>
      </c>
      <c r="K267" s="47"/>
    </row>
    <row r="268" spans="1:11" ht="21.75" customHeight="1">
      <c r="A268" s="3"/>
      <c r="B268" s="3"/>
      <c r="C268" s="2"/>
      <c r="D268" s="24">
        <v>4440</v>
      </c>
      <c r="E268" s="27" t="s">
        <v>73</v>
      </c>
      <c r="F268" s="33">
        <v>1200</v>
      </c>
      <c r="G268" s="33">
        <v>11160</v>
      </c>
      <c r="H268" s="30">
        <v>0</v>
      </c>
      <c r="I268" s="42">
        <f t="shared" si="23"/>
        <v>11160</v>
      </c>
      <c r="J268" s="49">
        <f t="shared" si="21"/>
        <v>9.3</v>
      </c>
      <c r="K268" s="47"/>
    </row>
    <row r="269" spans="1:11" ht="24.75" customHeight="1">
      <c r="A269" s="3"/>
      <c r="B269" s="36">
        <v>80140</v>
      </c>
      <c r="C269" s="15"/>
      <c r="D269" s="14"/>
      <c r="E269" s="53" t="s">
        <v>95</v>
      </c>
      <c r="F269" s="31">
        <f>SUM(F270:F275)</f>
        <v>86097</v>
      </c>
      <c r="G269" s="31">
        <f>SUM(G270:G275)</f>
        <v>99351</v>
      </c>
      <c r="H269" s="31">
        <f>SUM(H270:H275)</f>
        <v>0</v>
      </c>
      <c r="I269" s="43">
        <f>SUM(I270:I275)</f>
        <v>99351</v>
      </c>
      <c r="J269" s="48">
        <f t="shared" si="21"/>
        <v>1.1539426460852293</v>
      </c>
      <c r="K269" s="47"/>
    </row>
    <row r="270" spans="1:11" ht="12" customHeight="1">
      <c r="A270" s="3"/>
      <c r="B270" s="3"/>
      <c r="C270" s="7"/>
      <c r="D270" s="20">
        <v>4010</v>
      </c>
      <c r="E270" s="21" t="s">
        <v>70</v>
      </c>
      <c r="F270" s="30">
        <v>65058</v>
      </c>
      <c r="G270" s="30">
        <v>76182</v>
      </c>
      <c r="H270" s="30">
        <v>0</v>
      </c>
      <c r="I270" s="42">
        <f aca="true" t="shared" si="24" ref="I270:I275">SUM(G270:H270)</f>
        <v>76182</v>
      </c>
      <c r="J270" s="49">
        <f t="shared" si="21"/>
        <v>1.1709858895139722</v>
      </c>
      <c r="K270" s="47"/>
    </row>
    <row r="271" spans="1:11" ht="11.25" customHeight="1">
      <c r="A271" s="3"/>
      <c r="B271" s="3"/>
      <c r="C271" s="7"/>
      <c r="D271" s="20">
        <v>4040</v>
      </c>
      <c r="E271" s="21" t="s">
        <v>10</v>
      </c>
      <c r="F271" s="30">
        <v>954</v>
      </c>
      <c r="G271" s="30">
        <v>878</v>
      </c>
      <c r="H271" s="30">
        <v>0</v>
      </c>
      <c r="I271" s="42">
        <f t="shared" si="24"/>
        <v>878</v>
      </c>
      <c r="J271" s="49">
        <f t="shared" si="21"/>
        <v>0.9203354297693921</v>
      </c>
      <c r="K271" s="77"/>
    </row>
    <row r="272" spans="1:11" ht="10.5" customHeight="1">
      <c r="A272" s="3"/>
      <c r="B272" s="3"/>
      <c r="C272" s="7"/>
      <c r="D272" s="20">
        <v>4110</v>
      </c>
      <c r="E272" s="21" t="s">
        <v>11</v>
      </c>
      <c r="F272" s="30">
        <v>11692</v>
      </c>
      <c r="G272" s="30">
        <v>13455</v>
      </c>
      <c r="H272" s="30">
        <v>0</v>
      </c>
      <c r="I272" s="42">
        <f t="shared" si="24"/>
        <v>13455</v>
      </c>
      <c r="J272" s="49">
        <f t="shared" si="21"/>
        <v>1.1507868628121793</v>
      </c>
      <c r="K272" s="77"/>
    </row>
    <row r="273" spans="1:11" ht="10.5" customHeight="1">
      <c r="A273" s="3"/>
      <c r="B273" s="3"/>
      <c r="C273" s="7"/>
      <c r="D273" s="20">
        <v>4120</v>
      </c>
      <c r="E273" s="21" t="s">
        <v>12</v>
      </c>
      <c r="F273" s="30">
        <v>1595</v>
      </c>
      <c r="G273" s="30">
        <v>1888</v>
      </c>
      <c r="H273" s="30">
        <v>0</v>
      </c>
      <c r="I273" s="42">
        <f t="shared" si="24"/>
        <v>1888</v>
      </c>
      <c r="J273" s="49">
        <f t="shared" si="21"/>
        <v>1.1836990595611285</v>
      </c>
      <c r="K273" s="77"/>
    </row>
    <row r="274" spans="1:11" ht="10.5" customHeight="1">
      <c r="A274" s="3"/>
      <c r="B274" s="3"/>
      <c r="C274" s="7"/>
      <c r="D274" s="20">
        <v>4210</v>
      </c>
      <c r="E274" s="21" t="s">
        <v>13</v>
      </c>
      <c r="F274" s="30">
        <v>2050</v>
      </c>
      <c r="G274" s="30">
        <v>2050</v>
      </c>
      <c r="H274" s="30">
        <v>0</v>
      </c>
      <c r="I274" s="42">
        <f t="shared" si="24"/>
        <v>2050</v>
      </c>
      <c r="J274" s="49">
        <f t="shared" si="21"/>
        <v>1</v>
      </c>
      <c r="K274" s="77"/>
    </row>
    <row r="275" spans="1:11" ht="24" customHeight="1">
      <c r="A275" s="3"/>
      <c r="B275" s="3"/>
      <c r="C275" s="7"/>
      <c r="D275" s="20">
        <v>4440</v>
      </c>
      <c r="E275" s="27" t="s">
        <v>73</v>
      </c>
      <c r="F275" s="30">
        <v>4748</v>
      </c>
      <c r="G275" s="30">
        <v>4898</v>
      </c>
      <c r="H275" s="30">
        <v>0</v>
      </c>
      <c r="I275" s="42">
        <f t="shared" si="24"/>
        <v>4898</v>
      </c>
      <c r="J275" s="49">
        <f t="shared" si="21"/>
        <v>1.031592249368155</v>
      </c>
      <c r="K275" s="77"/>
    </row>
    <row r="276" spans="1:11" ht="10.5" customHeight="1">
      <c r="A276" s="3"/>
      <c r="B276" s="23">
        <v>80145</v>
      </c>
      <c r="C276" s="16"/>
      <c r="D276" s="18"/>
      <c r="E276" s="19" t="s">
        <v>50</v>
      </c>
      <c r="F276" s="29">
        <f>SUM(F277:F279)</f>
        <v>6600</v>
      </c>
      <c r="G276" s="29">
        <f>SUM(G277:G279)</f>
        <v>6000</v>
      </c>
      <c r="H276" s="29">
        <f>SUM(H277:H279)</f>
        <v>0</v>
      </c>
      <c r="I276" s="29">
        <f>SUM(I277:I279)</f>
        <v>6000</v>
      </c>
      <c r="J276" s="48">
        <f t="shared" si="21"/>
        <v>0.9090909090909091</v>
      </c>
      <c r="K276" s="47"/>
    </row>
    <row r="277" spans="1:11" ht="10.5" customHeight="1">
      <c r="A277" s="3"/>
      <c r="B277" s="3"/>
      <c r="C277" s="7"/>
      <c r="D277" s="20">
        <v>4110</v>
      </c>
      <c r="E277" s="21" t="s">
        <v>11</v>
      </c>
      <c r="F277" s="30">
        <v>105</v>
      </c>
      <c r="G277" s="30"/>
      <c r="H277" s="30">
        <v>0</v>
      </c>
      <c r="I277" s="42">
        <f>SUM(G277:H277)</f>
        <v>0</v>
      </c>
      <c r="J277" s="49">
        <f>+I277/F277</f>
        <v>0</v>
      </c>
      <c r="K277" s="47"/>
    </row>
    <row r="278" spans="1:11" ht="10.5" customHeight="1">
      <c r="A278" s="3"/>
      <c r="B278" s="3"/>
      <c r="C278" s="7"/>
      <c r="D278" s="20">
        <v>4120</v>
      </c>
      <c r="E278" s="21" t="s">
        <v>12</v>
      </c>
      <c r="F278" s="30">
        <v>15</v>
      </c>
      <c r="G278" s="30"/>
      <c r="H278" s="30">
        <v>0</v>
      </c>
      <c r="I278" s="42">
        <f>SUM(G278:H278)</f>
        <v>0</v>
      </c>
      <c r="J278" s="49">
        <f>+I278/F278</f>
        <v>0</v>
      </c>
      <c r="K278" s="47"/>
    </row>
    <row r="279" spans="1:11" ht="10.5" customHeight="1">
      <c r="A279" s="3"/>
      <c r="B279" s="3"/>
      <c r="C279" s="7"/>
      <c r="D279" s="20">
        <v>4300</v>
      </c>
      <c r="E279" s="21" t="s">
        <v>8</v>
      </c>
      <c r="F279" s="30">
        <v>6480</v>
      </c>
      <c r="G279" s="30">
        <v>6000</v>
      </c>
      <c r="H279" s="30">
        <v>0</v>
      </c>
      <c r="I279" s="42">
        <f>SUM(G279:H279)</f>
        <v>6000</v>
      </c>
      <c r="J279" s="49">
        <f t="shared" si="21"/>
        <v>0.9259259259259259</v>
      </c>
      <c r="K279" s="47"/>
    </row>
    <row r="280" spans="1:11" ht="16.5" customHeight="1">
      <c r="A280" s="3"/>
      <c r="B280" s="23">
        <v>80146</v>
      </c>
      <c r="C280" s="16"/>
      <c r="D280" s="18"/>
      <c r="E280" s="19" t="s">
        <v>96</v>
      </c>
      <c r="F280" s="29">
        <f>SUM(F281:F288)</f>
        <v>69773</v>
      </c>
      <c r="G280" s="29">
        <f>SUM(G281:G288)</f>
        <v>121599</v>
      </c>
      <c r="H280" s="29">
        <f>SUM(H281:H288)</f>
        <v>0</v>
      </c>
      <c r="I280" s="29">
        <f>SUM(I281:I288)</f>
        <v>121599</v>
      </c>
      <c r="J280" s="48">
        <f t="shared" si="21"/>
        <v>1.7427801585140383</v>
      </c>
      <c r="K280" s="47"/>
    </row>
    <row r="281" spans="1:12" ht="16.5" customHeight="1">
      <c r="A281" s="3"/>
      <c r="B281" s="3"/>
      <c r="C281" s="7"/>
      <c r="D281" s="20">
        <v>4010</v>
      </c>
      <c r="E281" s="21" t="s">
        <v>70</v>
      </c>
      <c r="F281" s="30">
        <v>26250</v>
      </c>
      <c r="G281" s="30">
        <v>27710</v>
      </c>
      <c r="H281" s="30">
        <v>0</v>
      </c>
      <c r="I281" s="42">
        <f aca="true" t="shared" si="25" ref="I281:I288">SUM(G281:H281)</f>
        <v>27710</v>
      </c>
      <c r="J281" s="49">
        <f t="shared" si="21"/>
        <v>1.0556190476190477</v>
      </c>
      <c r="K281" s="47"/>
      <c r="L281" s="30"/>
    </row>
    <row r="282" spans="1:12" ht="10.5" customHeight="1">
      <c r="A282" s="3"/>
      <c r="B282" s="3"/>
      <c r="C282" s="7"/>
      <c r="D282" s="20">
        <v>4040</v>
      </c>
      <c r="E282" s="21" t="s">
        <v>10</v>
      </c>
      <c r="F282" s="30">
        <v>1900</v>
      </c>
      <c r="G282" s="30">
        <v>2229</v>
      </c>
      <c r="H282" s="30">
        <v>0</v>
      </c>
      <c r="I282" s="42">
        <f t="shared" si="25"/>
        <v>2229</v>
      </c>
      <c r="J282" s="49">
        <f t="shared" si="21"/>
        <v>1.1731578947368422</v>
      </c>
      <c r="K282" s="47"/>
      <c r="L282" s="30"/>
    </row>
    <row r="283" spans="1:11" ht="10.5" customHeight="1">
      <c r="A283" s="3"/>
      <c r="B283" s="3"/>
      <c r="C283" s="7"/>
      <c r="D283" s="20">
        <v>4110</v>
      </c>
      <c r="E283" s="21" t="s">
        <v>11</v>
      </c>
      <c r="F283" s="30">
        <v>5061</v>
      </c>
      <c r="G283" s="30">
        <v>5227</v>
      </c>
      <c r="H283" s="30">
        <v>0</v>
      </c>
      <c r="I283" s="42">
        <f t="shared" si="25"/>
        <v>5227</v>
      </c>
      <c r="J283" s="49">
        <f t="shared" si="21"/>
        <v>1.0327998419284727</v>
      </c>
      <c r="K283" s="77"/>
    </row>
    <row r="284" spans="1:11" ht="10.5" customHeight="1">
      <c r="A284" s="3"/>
      <c r="B284" s="3"/>
      <c r="C284" s="7"/>
      <c r="D284" s="20">
        <v>4120</v>
      </c>
      <c r="E284" s="21" t="s">
        <v>12</v>
      </c>
      <c r="F284" s="30">
        <v>706</v>
      </c>
      <c r="G284" s="30">
        <v>734</v>
      </c>
      <c r="H284" s="30">
        <v>0</v>
      </c>
      <c r="I284" s="42">
        <f t="shared" si="25"/>
        <v>734</v>
      </c>
      <c r="J284" s="49">
        <f t="shared" si="21"/>
        <v>1.0396600566572238</v>
      </c>
      <c r="K284" s="47"/>
    </row>
    <row r="285" spans="1:11" ht="10.5" customHeight="1">
      <c r="A285" s="3"/>
      <c r="B285" s="3"/>
      <c r="C285" s="7"/>
      <c r="D285" s="20">
        <v>4210</v>
      </c>
      <c r="E285" s="21" t="s">
        <v>13</v>
      </c>
      <c r="F285" s="30">
        <v>884</v>
      </c>
      <c r="G285" s="30">
        <v>100</v>
      </c>
      <c r="H285" s="30">
        <v>0</v>
      </c>
      <c r="I285" s="42">
        <f t="shared" si="25"/>
        <v>100</v>
      </c>
      <c r="J285" s="49">
        <f t="shared" si="21"/>
        <v>0.11312217194570136</v>
      </c>
      <c r="K285" s="77"/>
    </row>
    <row r="286" spans="1:11" ht="10.5" customHeight="1">
      <c r="A286" s="68"/>
      <c r="B286" s="68"/>
      <c r="C286" s="69"/>
      <c r="D286" s="70">
        <v>4300</v>
      </c>
      <c r="E286" s="71" t="s">
        <v>8</v>
      </c>
      <c r="F286" s="35">
        <v>25628</v>
      </c>
      <c r="G286" s="35">
        <f>83609+200</f>
        <v>83809</v>
      </c>
      <c r="H286" s="35">
        <v>0</v>
      </c>
      <c r="I286" s="72">
        <f t="shared" si="25"/>
        <v>83809</v>
      </c>
      <c r="J286" s="49">
        <f t="shared" si="21"/>
        <v>3.2702122678320587</v>
      </c>
      <c r="K286" s="47"/>
    </row>
    <row r="287" spans="1:11" ht="10.5" customHeight="1">
      <c r="A287" s="3"/>
      <c r="B287" s="3"/>
      <c r="C287" s="7"/>
      <c r="D287" s="20">
        <v>4410</v>
      </c>
      <c r="E287" s="21" t="s">
        <v>16</v>
      </c>
      <c r="F287" s="30">
        <v>7594</v>
      </c>
      <c r="G287" s="30"/>
      <c r="H287" s="30">
        <v>0</v>
      </c>
      <c r="I287" s="42">
        <f t="shared" si="25"/>
        <v>0</v>
      </c>
      <c r="J287" s="49">
        <f aca="true" t="shared" si="26" ref="J287:J318">+I287/F287</f>
        <v>0</v>
      </c>
      <c r="K287" s="47"/>
    </row>
    <row r="288" spans="1:11" ht="21.75" customHeight="1">
      <c r="A288" s="3"/>
      <c r="B288" s="3"/>
      <c r="C288" s="7"/>
      <c r="D288" s="20">
        <v>4440</v>
      </c>
      <c r="E288" s="27" t="s">
        <v>73</v>
      </c>
      <c r="F288" s="30">
        <v>1750</v>
      </c>
      <c r="G288" s="30">
        <v>1790</v>
      </c>
      <c r="H288" s="30">
        <v>0</v>
      </c>
      <c r="I288" s="42">
        <f t="shared" si="25"/>
        <v>1790</v>
      </c>
      <c r="J288" s="49">
        <f t="shared" si="26"/>
        <v>1.022857142857143</v>
      </c>
      <c r="K288" s="47"/>
    </row>
    <row r="289" spans="1:11" ht="10.5" customHeight="1">
      <c r="A289" s="3"/>
      <c r="B289" s="23">
        <v>80195</v>
      </c>
      <c r="C289" s="16"/>
      <c r="D289" s="18"/>
      <c r="E289" s="19" t="s">
        <v>25</v>
      </c>
      <c r="F289" s="29">
        <f>SUM(F290)</f>
        <v>25374</v>
      </c>
      <c r="G289" s="29">
        <f>SUM(G290)</f>
        <v>20000</v>
      </c>
      <c r="H289" s="29">
        <f>SUM(H290)</f>
        <v>0</v>
      </c>
      <c r="I289" s="41">
        <f>SUM(I290)</f>
        <v>20000</v>
      </c>
      <c r="J289" s="48">
        <f t="shared" si="26"/>
        <v>0.7882084023015685</v>
      </c>
      <c r="K289" s="47"/>
    </row>
    <row r="290" spans="1:11" ht="22.5" customHeight="1">
      <c r="A290" s="3"/>
      <c r="B290" s="3"/>
      <c r="C290" s="7"/>
      <c r="D290" s="20">
        <v>4440</v>
      </c>
      <c r="E290" s="27" t="s">
        <v>73</v>
      </c>
      <c r="F290" s="30">
        <v>25374</v>
      </c>
      <c r="G290" s="92">
        <v>20000</v>
      </c>
      <c r="H290" s="30">
        <v>0</v>
      </c>
      <c r="I290" s="42">
        <f>SUM(G290:H290)</f>
        <v>20000</v>
      </c>
      <c r="J290" s="49">
        <f t="shared" si="26"/>
        <v>0.7882084023015685</v>
      </c>
      <c r="K290" s="47"/>
    </row>
    <row r="291" spans="1:11" ht="10.5" customHeight="1">
      <c r="A291" s="37">
        <v>851</v>
      </c>
      <c r="B291" s="11"/>
      <c r="C291" s="11"/>
      <c r="D291" s="10"/>
      <c r="E291" s="22" t="s">
        <v>51</v>
      </c>
      <c r="F291" s="32">
        <f>SUM(F295,F298,F292)</f>
        <v>1049757</v>
      </c>
      <c r="G291" s="32">
        <f>SUM(G295,G298,G292)</f>
        <v>205150</v>
      </c>
      <c r="H291" s="32">
        <f>SUM(H295,H298,H292)</f>
        <v>919933</v>
      </c>
      <c r="I291" s="44">
        <f>SUM(I295,I298,I292)</f>
        <v>1125083</v>
      </c>
      <c r="J291" s="50">
        <f t="shared" si="26"/>
        <v>1.071755653927528</v>
      </c>
      <c r="K291" s="47"/>
    </row>
    <row r="292" spans="1:11" ht="10.5" customHeight="1">
      <c r="A292" s="38"/>
      <c r="B292" s="23">
        <v>85111</v>
      </c>
      <c r="C292" s="16"/>
      <c r="D292" s="18"/>
      <c r="E292" s="19" t="s">
        <v>52</v>
      </c>
      <c r="F292" s="29">
        <f>SUM(F293:F294)</f>
        <v>318199</v>
      </c>
      <c r="G292" s="29">
        <f>SUM(G293:G294)</f>
        <v>200000</v>
      </c>
      <c r="H292" s="29">
        <f>SUM(H293:H294)</f>
        <v>0</v>
      </c>
      <c r="I292" s="29">
        <f>SUM(I293:I294)</f>
        <v>200000</v>
      </c>
      <c r="J292" s="48">
        <f t="shared" si="26"/>
        <v>0.628537487547101</v>
      </c>
      <c r="K292" s="47"/>
    </row>
    <row r="293" spans="1:11" ht="34.5" customHeight="1">
      <c r="A293" s="38"/>
      <c r="B293" s="34"/>
      <c r="C293" s="104"/>
      <c r="D293" s="24">
        <v>2560</v>
      </c>
      <c r="E293" s="106" t="s">
        <v>134</v>
      </c>
      <c r="F293" s="105">
        <v>93199</v>
      </c>
      <c r="G293" s="105">
        <v>0</v>
      </c>
      <c r="H293" s="105">
        <v>0</v>
      </c>
      <c r="I293" s="103"/>
      <c r="J293" s="49">
        <f t="shared" si="26"/>
        <v>0</v>
      </c>
      <c r="K293" s="47"/>
    </row>
    <row r="294" spans="1:11" ht="47.25" customHeight="1">
      <c r="A294" s="3"/>
      <c r="B294" s="3"/>
      <c r="C294" s="2"/>
      <c r="D294" s="24">
        <v>6220</v>
      </c>
      <c r="E294" s="54" t="s">
        <v>97</v>
      </c>
      <c r="F294" s="33">
        <v>225000</v>
      </c>
      <c r="G294" s="33">
        <v>200000</v>
      </c>
      <c r="H294" s="33"/>
      <c r="I294" s="45">
        <f>SUM(G294:H294)</f>
        <v>200000</v>
      </c>
      <c r="J294" s="49">
        <f t="shared" si="26"/>
        <v>0.8888888888888888</v>
      </c>
      <c r="K294" s="47"/>
    </row>
    <row r="295" spans="1:11" ht="34.5" customHeight="1">
      <c r="A295" s="3"/>
      <c r="B295" s="36">
        <v>85156</v>
      </c>
      <c r="C295" s="15"/>
      <c r="D295" s="14"/>
      <c r="E295" s="53" t="s">
        <v>112</v>
      </c>
      <c r="F295" s="31">
        <f>SUM(F296:F297)</f>
        <v>726558</v>
      </c>
      <c r="G295" s="31">
        <f>SUM(G296:G297)</f>
        <v>0</v>
      </c>
      <c r="H295" s="31">
        <f>SUM(H296:H297)</f>
        <v>919933</v>
      </c>
      <c r="I295" s="43">
        <f>SUM(I296:I297)</f>
        <v>919933</v>
      </c>
      <c r="J295" s="48">
        <f t="shared" si="26"/>
        <v>1.2661521860608513</v>
      </c>
      <c r="K295" s="47"/>
    </row>
    <row r="296" spans="1:11" ht="16.5" customHeight="1">
      <c r="A296" s="3"/>
      <c r="B296" s="3"/>
      <c r="C296" s="7"/>
      <c r="D296" s="20">
        <v>4130</v>
      </c>
      <c r="E296" s="21" t="s">
        <v>53</v>
      </c>
      <c r="F296" s="30">
        <v>725058</v>
      </c>
      <c r="G296" s="30"/>
      <c r="H296" s="30">
        <v>919933</v>
      </c>
      <c r="I296" s="42">
        <f>SUM(G296:H296)</f>
        <v>919933</v>
      </c>
      <c r="J296" s="49">
        <f t="shared" si="26"/>
        <v>1.2687716017201383</v>
      </c>
      <c r="K296" s="47"/>
    </row>
    <row r="297" spans="1:11" ht="24" customHeight="1">
      <c r="A297" s="3"/>
      <c r="B297" s="3"/>
      <c r="C297" s="7"/>
      <c r="D297" s="20">
        <v>4570</v>
      </c>
      <c r="E297" s="27" t="s">
        <v>98</v>
      </c>
      <c r="F297" s="30">
        <v>1500</v>
      </c>
      <c r="G297" s="30">
        <v>0</v>
      </c>
      <c r="H297" s="30">
        <v>0</v>
      </c>
      <c r="I297" s="42">
        <f>SUM(G297:H297)</f>
        <v>0</v>
      </c>
      <c r="J297" s="49">
        <f t="shared" si="26"/>
        <v>0</v>
      </c>
      <c r="K297" s="47"/>
    </row>
    <row r="298" spans="1:11" ht="10.5" customHeight="1">
      <c r="A298" s="3"/>
      <c r="B298" s="23">
        <v>85195</v>
      </c>
      <c r="C298" s="16"/>
      <c r="D298" s="18"/>
      <c r="E298" s="19" t="s">
        <v>25</v>
      </c>
      <c r="F298" s="29">
        <f>SUM(F299:F301)</f>
        <v>5000</v>
      </c>
      <c r="G298" s="29">
        <f>SUM(G299:G301)</f>
        <v>5150</v>
      </c>
      <c r="H298" s="29">
        <f>SUM(H299:H301)</f>
        <v>0</v>
      </c>
      <c r="I298" s="41">
        <f>SUM(I299:I301)</f>
        <v>5150</v>
      </c>
      <c r="J298" s="48">
        <f t="shared" si="26"/>
        <v>1.03</v>
      </c>
      <c r="K298" s="47"/>
    </row>
    <row r="299" spans="1:11" ht="33.75" customHeight="1">
      <c r="A299" s="3"/>
      <c r="B299" s="3"/>
      <c r="C299" s="2"/>
      <c r="D299" s="24">
        <v>2820</v>
      </c>
      <c r="E299" s="93" t="s">
        <v>99</v>
      </c>
      <c r="F299" s="94"/>
      <c r="G299" s="94"/>
      <c r="H299" s="94">
        <v>0</v>
      </c>
      <c r="I299" s="95">
        <f>SUM(G299:H299)</f>
        <v>0</v>
      </c>
      <c r="J299" s="49" t="e">
        <f t="shared" si="26"/>
        <v>#DIV/0!</v>
      </c>
      <c r="K299" s="47"/>
    </row>
    <row r="300" spans="1:11" ht="12.75" customHeight="1">
      <c r="A300" s="3"/>
      <c r="B300" s="3"/>
      <c r="C300" s="7"/>
      <c r="D300" s="20">
        <v>4210</v>
      </c>
      <c r="E300" s="21" t="s">
        <v>13</v>
      </c>
      <c r="F300" s="33">
        <v>2000</v>
      </c>
      <c r="G300" s="30">
        <v>2060</v>
      </c>
      <c r="H300" s="30">
        <v>0</v>
      </c>
      <c r="I300" s="45">
        <f>SUM(G300:H300)</f>
        <v>2060</v>
      </c>
      <c r="J300" s="49">
        <f t="shared" si="26"/>
        <v>1.03</v>
      </c>
      <c r="K300" s="47"/>
    </row>
    <row r="301" spans="1:11" ht="10.5" customHeight="1">
      <c r="A301" s="3"/>
      <c r="B301" s="3"/>
      <c r="C301" s="7"/>
      <c r="D301" s="20">
        <v>4300</v>
      </c>
      <c r="E301" s="21" t="s">
        <v>8</v>
      </c>
      <c r="F301" s="33">
        <v>3000</v>
      </c>
      <c r="G301" s="30">
        <v>3090</v>
      </c>
      <c r="H301" s="30">
        <v>0</v>
      </c>
      <c r="I301" s="45">
        <f>SUM(G301:H301)</f>
        <v>3090</v>
      </c>
      <c r="J301" s="49">
        <f t="shared" si="26"/>
        <v>1.03</v>
      </c>
      <c r="K301" s="47"/>
    </row>
    <row r="302" spans="1:11" ht="10.5" customHeight="1">
      <c r="A302" s="25">
        <v>852</v>
      </c>
      <c r="B302" s="8"/>
      <c r="C302" s="8"/>
      <c r="D302" s="12"/>
      <c r="E302" s="13" t="s">
        <v>120</v>
      </c>
      <c r="F302" s="28">
        <f>SUM(F320,F342,F348,F350,F364,F366,F372,F303)</f>
        <v>8924793</v>
      </c>
      <c r="G302" s="28">
        <f>SUM(G320,G342,G348,G350,G364,G366,G372,G303)</f>
        <v>8950685</v>
      </c>
      <c r="H302" s="28">
        <f>SUM(H320,H342,H348,H350,H364,H366,H372,H303)</f>
        <v>36600</v>
      </c>
      <c r="I302" s="28">
        <f>SUM(I320,I342,I348,I350,I364,I366,I372,I303)</f>
        <v>8987285</v>
      </c>
      <c r="J302" s="50">
        <f t="shared" si="26"/>
        <v>1.0070020671627902</v>
      </c>
      <c r="K302" s="47"/>
    </row>
    <row r="303" spans="1:11" ht="16.5" customHeight="1">
      <c r="A303" s="3"/>
      <c r="B303" s="23">
        <v>85201</v>
      </c>
      <c r="C303" s="16"/>
      <c r="D303" s="18"/>
      <c r="E303" s="19" t="s">
        <v>100</v>
      </c>
      <c r="F303" s="29">
        <f>SUM(F304:F319)</f>
        <v>827826</v>
      </c>
      <c r="G303" s="29">
        <f>SUM(G304:G319)</f>
        <v>935626</v>
      </c>
      <c r="H303" s="29">
        <f>SUM(H304:H319)</f>
        <v>0</v>
      </c>
      <c r="I303" s="29">
        <f>SUM(I304:I319)</f>
        <v>935626</v>
      </c>
      <c r="J303" s="48">
        <f t="shared" si="26"/>
        <v>1.1302206019139287</v>
      </c>
      <c r="K303" s="47"/>
    </row>
    <row r="304" spans="1:11" ht="22.5" customHeight="1">
      <c r="A304" s="3"/>
      <c r="B304" s="3"/>
      <c r="C304" s="7"/>
      <c r="D304" s="20">
        <v>3020</v>
      </c>
      <c r="E304" s="27" t="s">
        <v>71</v>
      </c>
      <c r="F304" s="30">
        <v>23335</v>
      </c>
      <c r="G304" s="30">
        <v>22310</v>
      </c>
      <c r="H304" s="30">
        <v>0</v>
      </c>
      <c r="I304" s="42">
        <f aca="true" t="shared" si="27" ref="I304:I319">SUM(G304:H304)</f>
        <v>22310</v>
      </c>
      <c r="J304" s="49">
        <f t="shared" si="26"/>
        <v>0.9560745661024213</v>
      </c>
      <c r="K304" s="47"/>
    </row>
    <row r="305" spans="1:11" ht="10.5" customHeight="1">
      <c r="A305" s="3"/>
      <c r="B305" s="3"/>
      <c r="C305" s="7"/>
      <c r="D305" s="20">
        <v>3110</v>
      </c>
      <c r="E305" s="21" t="s">
        <v>54</v>
      </c>
      <c r="F305" s="30">
        <v>12360</v>
      </c>
      <c r="G305" s="30">
        <v>12000</v>
      </c>
      <c r="H305" s="30">
        <v>0</v>
      </c>
      <c r="I305" s="42">
        <f t="shared" si="27"/>
        <v>12000</v>
      </c>
      <c r="J305" s="49">
        <f t="shared" si="26"/>
        <v>0.970873786407767</v>
      </c>
      <c r="K305" s="47"/>
    </row>
    <row r="306" spans="1:11" ht="12.75" customHeight="1">
      <c r="A306" s="3"/>
      <c r="B306" s="3"/>
      <c r="C306" s="7"/>
      <c r="D306" s="20">
        <v>4010</v>
      </c>
      <c r="E306" s="21" t="s">
        <v>70</v>
      </c>
      <c r="F306" s="30">
        <v>498754</v>
      </c>
      <c r="G306" s="30">
        <v>587050</v>
      </c>
      <c r="H306" s="30">
        <v>0</v>
      </c>
      <c r="I306" s="42">
        <f t="shared" si="27"/>
        <v>587050</v>
      </c>
      <c r="J306" s="49">
        <f t="shared" si="26"/>
        <v>1.177033166651295</v>
      </c>
      <c r="K306" s="77"/>
    </row>
    <row r="307" spans="1:11" ht="10.5" customHeight="1">
      <c r="A307" s="3"/>
      <c r="B307" s="3"/>
      <c r="C307" s="7"/>
      <c r="D307" s="20">
        <v>4040</v>
      </c>
      <c r="E307" s="21" t="s">
        <v>10</v>
      </c>
      <c r="F307" s="30">
        <v>37365</v>
      </c>
      <c r="G307" s="30">
        <v>39198</v>
      </c>
      <c r="H307" s="30">
        <v>0</v>
      </c>
      <c r="I307" s="42">
        <f t="shared" si="27"/>
        <v>39198</v>
      </c>
      <c r="J307" s="49">
        <f t="shared" si="26"/>
        <v>1.049056603773585</v>
      </c>
      <c r="K307" s="77"/>
    </row>
    <row r="308" spans="1:11" ht="10.5" customHeight="1">
      <c r="A308" s="3"/>
      <c r="B308" s="3"/>
      <c r="C308" s="7"/>
      <c r="D308" s="20">
        <v>4110</v>
      </c>
      <c r="E308" s="21" t="s">
        <v>11</v>
      </c>
      <c r="F308" s="30">
        <v>88530</v>
      </c>
      <c r="G308" s="30">
        <v>104071</v>
      </c>
      <c r="H308" s="30">
        <v>0</v>
      </c>
      <c r="I308" s="42">
        <f t="shared" si="27"/>
        <v>104071</v>
      </c>
      <c r="J308" s="49">
        <f t="shared" si="26"/>
        <v>1.175545012989947</v>
      </c>
      <c r="K308" s="77"/>
    </row>
    <row r="309" spans="1:11" ht="10.5" customHeight="1">
      <c r="A309" s="3"/>
      <c r="B309" s="3"/>
      <c r="C309" s="7"/>
      <c r="D309" s="20">
        <v>4120</v>
      </c>
      <c r="E309" s="21" t="s">
        <v>12</v>
      </c>
      <c r="F309" s="30">
        <v>12137</v>
      </c>
      <c r="G309" s="30">
        <v>14182</v>
      </c>
      <c r="H309" s="30">
        <v>0</v>
      </c>
      <c r="I309" s="42">
        <f t="shared" si="27"/>
        <v>14182</v>
      </c>
      <c r="J309" s="49">
        <f t="shared" si="26"/>
        <v>1.1684930378182417</v>
      </c>
      <c r="K309" s="77"/>
    </row>
    <row r="310" spans="1:11" ht="10.5" customHeight="1">
      <c r="A310" s="3"/>
      <c r="B310" s="3"/>
      <c r="C310" s="7"/>
      <c r="D310" s="20">
        <v>4210</v>
      </c>
      <c r="E310" s="21" t="s">
        <v>13</v>
      </c>
      <c r="F310" s="30">
        <v>23122</v>
      </c>
      <c r="G310" s="30">
        <v>22952</v>
      </c>
      <c r="H310" s="30">
        <v>0</v>
      </c>
      <c r="I310" s="42">
        <f t="shared" si="27"/>
        <v>22952</v>
      </c>
      <c r="J310" s="49">
        <f t="shared" si="26"/>
        <v>0.9926476948360868</v>
      </c>
      <c r="K310" s="77"/>
    </row>
    <row r="311" spans="1:11" ht="10.5" customHeight="1">
      <c r="A311" s="3"/>
      <c r="B311" s="3"/>
      <c r="C311" s="7"/>
      <c r="D311" s="20">
        <v>4220</v>
      </c>
      <c r="E311" s="21" t="s">
        <v>35</v>
      </c>
      <c r="F311" s="30">
        <v>47040</v>
      </c>
      <c r="G311" s="30">
        <v>47000</v>
      </c>
      <c r="H311" s="30">
        <v>0</v>
      </c>
      <c r="I311" s="42">
        <f t="shared" si="27"/>
        <v>47000</v>
      </c>
      <c r="J311" s="49">
        <f t="shared" si="26"/>
        <v>0.9991496598639455</v>
      </c>
      <c r="K311" s="77"/>
    </row>
    <row r="312" spans="1:11" ht="21" customHeight="1">
      <c r="A312" s="3"/>
      <c r="B312" s="3"/>
      <c r="C312" s="7"/>
      <c r="D312" s="20">
        <v>4240</v>
      </c>
      <c r="E312" s="27" t="s">
        <v>94</v>
      </c>
      <c r="F312" s="30">
        <v>2200</v>
      </c>
      <c r="G312" s="30">
        <v>2200</v>
      </c>
      <c r="H312" s="30">
        <v>0</v>
      </c>
      <c r="I312" s="42">
        <f t="shared" si="27"/>
        <v>2200</v>
      </c>
      <c r="J312" s="49">
        <f t="shared" si="26"/>
        <v>1</v>
      </c>
      <c r="K312" s="47"/>
    </row>
    <row r="313" spans="1:11" ht="10.5" customHeight="1">
      <c r="A313" s="3"/>
      <c r="B313" s="3"/>
      <c r="C313" s="7"/>
      <c r="D313" s="20">
        <v>4260</v>
      </c>
      <c r="E313" s="21" t="s">
        <v>14</v>
      </c>
      <c r="F313" s="30">
        <v>13600</v>
      </c>
      <c r="G313" s="30">
        <v>16000</v>
      </c>
      <c r="H313" s="30">
        <v>0</v>
      </c>
      <c r="I313" s="42">
        <f t="shared" si="27"/>
        <v>16000</v>
      </c>
      <c r="J313" s="49">
        <f t="shared" si="26"/>
        <v>1.1764705882352942</v>
      </c>
      <c r="K313" s="47"/>
    </row>
    <row r="314" spans="1:11" ht="10.5" customHeight="1">
      <c r="A314" s="3"/>
      <c r="B314" s="3"/>
      <c r="C314" s="7"/>
      <c r="D314" s="20">
        <v>4270</v>
      </c>
      <c r="E314" s="21" t="s">
        <v>15</v>
      </c>
      <c r="F314" s="30">
        <v>7500</v>
      </c>
      <c r="G314" s="30">
        <v>6000</v>
      </c>
      <c r="H314" s="30">
        <v>0</v>
      </c>
      <c r="I314" s="42">
        <f t="shared" si="27"/>
        <v>6000</v>
      </c>
      <c r="J314" s="49">
        <f t="shared" si="26"/>
        <v>0.8</v>
      </c>
      <c r="K314" s="47"/>
    </row>
    <row r="315" spans="1:11" ht="10.5" customHeight="1">
      <c r="A315" s="3"/>
      <c r="B315" s="3"/>
      <c r="C315" s="7"/>
      <c r="D315" s="20">
        <v>4300</v>
      </c>
      <c r="E315" s="21" t="s">
        <v>8</v>
      </c>
      <c r="F315" s="30">
        <v>24250</v>
      </c>
      <c r="G315" s="30">
        <v>20000</v>
      </c>
      <c r="H315" s="30">
        <v>0</v>
      </c>
      <c r="I315" s="42">
        <f t="shared" si="27"/>
        <v>20000</v>
      </c>
      <c r="J315" s="49">
        <f t="shared" si="26"/>
        <v>0.8247422680412371</v>
      </c>
      <c r="K315" s="47"/>
    </row>
    <row r="316" spans="1:11" ht="10.5" customHeight="1">
      <c r="A316" s="3"/>
      <c r="B316" s="3"/>
      <c r="C316" s="7"/>
      <c r="D316" s="20">
        <v>4410</v>
      </c>
      <c r="E316" s="21" t="s">
        <v>16</v>
      </c>
      <c r="F316" s="30">
        <v>2100</v>
      </c>
      <c r="G316" s="30">
        <v>2000</v>
      </c>
      <c r="H316" s="30">
        <v>0</v>
      </c>
      <c r="I316" s="42">
        <f t="shared" si="27"/>
        <v>2000</v>
      </c>
      <c r="J316" s="49">
        <f t="shared" si="26"/>
        <v>0.9523809523809523</v>
      </c>
      <c r="K316" s="47"/>
    </row>
    <row r="317" spans="1:11" ht="10.5" customHeight="1">
      <c r="A317" s="3"/>
      <c r="B317" s="3"/>
      <c r="C317" s="7"/>
      <c r="D317" s="20">
        <v>4430</v>
      </c>
      <c r="E317" s="21" t="s">
        <v>17</v>
      </c>
      <c r="F317" s="30">
        <v>3100</v>
      </c>
      <c r="G317" s="30">
        <v>3000</v>
      </c>
      <c r="H317" s="30">
        <v>0</v>
      </c>
      <c r="I317" s="42">
        <f t="shared" si="27"/>
        <v>3000</v>
      </c>
      <c r="J317" s="49">
        <f t="shared" si="26"/>
        <v>0.967741935483871</v>
      </c>
      <c r="K317" s="47"/>
    </row>
    <row r="318" spans="1:11" ht="20.25" customHeight="1">
      <c r="A318" s="68"/>
      <c r="B318" s="68"/>
      <c r="C318" s="69"/>
      <c r="D318" s="70">
        <v>4440</v>
      </c>
      <c r="E318" s="73" t="s">
        <v>73</v>
      </c>
      <c r="F318" s="35">
        <v>31690</v>
      </c>
      <c r="G318" s="35">
        <v>36920</v>
      </c>
      <c r="H318" s="35">
        <v>0</v>
      </c>
      <c r="I318" s="72">
        <f t="shared" si="27"/>
        <v>36920</v>
      </c>
      <c r="J318" s="49">
        <f t="shared" si="26"/>
        <v>1.1650362890501735</v>
      </c>
      <c r="K318" s="47"/>
    </row>
    <row r="319" spans="1:11" ht="23.25" customHeight="1">
      <c r="A319" s="3"/>
      <c r="B319" s="3"/>
      <c r="C319" s="7"/>
      <c r="D319" s="20">
        <v>4520</v>
      </c>
      <c r="E319" s="27" t="s">
        <v>74</v>
      </c>
      <c r="F319" s="30">
        <v>743</v>
      </c>
      <c r="G319" s="30">
        <v>743</v>
      </c>
      <c r="H319" s="30">
        <v>0</v>
      </c>
      <c r="I319" s="42">
        <f t="shared" si="27"/>
        <v>743</v>
      </c>
      <c r="J319" s="49">
        <f aca="true" t="shared" si="28" ref="J319:J356">+I319/F319</f>
        <v>1</v>
      </c>
      <c r="K319" s="47"/>
    </row>
    <row r="320" spans="1:11" ht="10.5" customHeight="1">
      <c r="A320" s="3"/>
      <c r="B320" s="23">
        <v>85202</v>
      </c>
      <c r="C320" s="16"/>
      <c r="D320" s="18"/>
      <c r="E320" s="19" t="s">
        <v>55</v>
      </c>
      <c r="F320" s="29">
        <f>SUM(F321:F341)</f>
        <v>7110472</v>
      </c>
      <c r="G320" s="29">
        <f>SUM(G321:G341)</f>
        <v>6889874</v>
      </c>
      <c r="H320" s="29">
        <f>SUM(H321:H341)</f>
        <v>0</v>
      </c>
      <c r="I320" s="29">
        <f>SUM(I321:I341)</f>
        <v>6889874</v>
      </c>
      <c r="J320" s="48">
        <f t="shared" si="28"/>
        <v>0.9689756179336618</v>
      </c>
      <c r="K320" s="47"/>
    </row>
    <row r="321" spans="1:11" ht="21.75" customHeight="1">
      <c r="A321" s="3"/>
      <c r="B321" s="3"/>
      <c r="C321" s="7"/>
      <c r="D321" s="20">
        <v>3020</v>
      </c>
      <c r="E321" s="27" t="s">
        <v>71</v>
      </c>
      <c r="F321" s="30">
        <v>19475</v>
      </c>
      <c r="G321" s="30">
        <v>19495</v>
      </c>
      <c r="H321" s="30">
        <v>0</v>
      </c>
      <c r="I321" s="42">
        <f aca="true" t="shared" si="29" ref="I321:I340">SUM(G321:H321)</f>
        <v>19495</v>
      </c>
      <c r="J321" s="49">
        <f t="shared" si="28"/>
        <v>1.0010269576379975</v>
      </c>
      <c r="K321" s="47"/>
    </row>
    <row r="322" spans="1:11" ht="10.5" customHeight="1">
      <c r="A322" s="3"/>
      <c r="B322" s="3"/>
      <c r="C322" s="7"/>
      <c r="D322" s="20">
        <v>3110</v>
      </c>
      <c r="E322" s="21" t="s">
        <v>54</v>
      </c>
      <c r="F322" s="30">
        <v>1451</v>
      </c>
      <c r="G322" s="30">
        <v>2100</v>
      </c>
      <c r="H322" s="30">
        <v>0</v>
      </c>
      <c r="I322" s="42">
        <f t="shared" si="29"/>
        <v>2100</v>
      </c>
      <c r="J322" s="49">
        <f t="shared" si="28"/>
        <v>1.447277739490007</v>
      </c>
      <c r="K322" s="47"/>
    </row>
    <row r="323" spans="1:11" ht="13.5" customHeight="1">
      <c r="A323" s="3"/>
      <c r="B323" s="3"/>
      <c r="C323" s="7"/>
      <c r="D323" s="20">
        <v>4010</v>
      </c>
      <c r="E323" s="21" t="s">
        <v>70</v>
      </c>
      <c r="F323" s="30">
        <v>3488180</v>
      </c>
      <c r="G323" s="30">
        <v>3491437</v>
      </c>
      <c r="H323" s="30">
        <v>0</v>
      </c>
      <c r="I323" s="42">
        <f t="shared" si="29"/>
        <v>3491437</v>
      </c>
      <c r="J323" s="49">
        <f t="shared" si="28"/>
        <v>1.0009337247504428</v>
      </c>
      <c r="K323" s="77"/>
    </row>
    <row r="324" spans="1:11" ht="10.5" customHeight="1">
      <c r="A324" s="3"/>
      <c r="B324" s="3"/>
      <c r="C324" s="7"/>
      <c r="D324" s="20">
        <v>4040</v>
      </c>
      <c r="E324" s="21" t="s">
        <v>10</v>
      </c>
      <c r="F324" s="30">
        <v>262892</v>
      </c>
      <c r="G324" s="30">
        <v>284424</v>
      </c>
      <c r="H324" s="30">
        <v>0</v>
      </c>
      <c r="I324" s="42">
        <f t="shared" si="29"/>
        <v>284424</v>
      </c>
      <c r="J324" s="49">
        <f t="shared" si="28"/>
        <v>1.0819043561614656</v>
      </c>
      <c r="K324" s="77"/>
    </row>
    <row r="325" spans="1:11" ht="10.5" customHeight="1">
      <c r="A325" s="3"/>
      <c r="B325" s="3"/>
      <c r="C325" s="7"/>
      <c r="D325" s="20">
        <v>4110</v>
      </c>
      <c r="E325" s="21" t="s">
        <v>11</v>
      </c>
      <c r="F325" s="30">
        <v>649803</v>
      </c>
      <c r="G325" s="30">
        <v>669460</v>
      </c>
      <c r="H325" s="30">
        <v>0</v>
      </c>
      <c r="I325" s="42">
        <f t="shared" si="29"/>
        <v>669460</v>
      </c>
      <c r="J325" s="49">
        <f t="shared" si="28"/>
        <v>1.030250706752662</v>
      </c>
      <c r="K325" s="77"/>
    </row>
    <row r="326" spans="1:11" ht="10.5" customHeight="1">
      <c r="A326" s="3"/>
      <c r="B326" s="3"/>
      <c r="C326" s="7"/>
      <c r="D326" s="20">
        <v>4120</v>
      </c>
      <c r="E326" s="21" t="s">
        <v>12</v>
      </c>
      <c r="F326" s="30">
        <v>90136</v>
      </c>
      <c r="G326" s="30">
        <v>92509</v>
      </c>
      <c r="H326" s="30">
        <v>0</v>
      </c>
      <c r="I326" s="42">
        <f t="shared" si="29"/>
        <v>92509</v>
      </c>
      <c r="J326" s="49">
        <f t="shared" si="28"/>
        <v>1.0263268838200053</v>
      </c>
      <c r="K326" s="77"/>
    </row>
    <row r="327" spans="1:11" ht="10.5" customHeight="1">
      <c r="A327" s="3"/>
      <c r="B327" s="3"/>
      <c r="C327" s="2"/>
      <c r="D327" s="24">
        <v>4130</v>
      </c>
      <c r="E327" s="90" t="s">
        <v>53</v>
      </c>
      <c r="F327" s="30">
        <v>1600</v>
      </c>
      <c r="G327" s="33">
        <v>1600</v>
      </c>
      <c r="H327" s="30">
        <v>0</v>
      </c>
      <c r="I327" s="42">
        <f>SUM(G327:H327)</f>
        <v>1600</v>
      </c>
      <c r="J327" s="49">
        <f>+I327/F327</f>
        <v>1</v>
      </c>
      <c r="K327" s="77"/>
    </row>
    <row r="328" spans="1:11" ht="21.75" customHeight="1">
      <c r="A328" s="3"/>
      <c r="B328" s="3"/>
      <c r="C328" s="2"/>
      <c r="D328" s="24">
        <v>4140</v>
      </c>
      <c r="E328" s="54" t="s">
        <v>101</v>
      </c>
      <c r="F328" s="30">
        <v>100</v>
      </c>
      <c r="G328" s="33">
        <v>0</v>
      </c>
      <c r="H328" s="30">
        <v>0</v>
      </c>
      <c r="I328" s="42">
        <f t="shared" si="29"/>
        <v>0</v>
      </c>
      <c r="J328" s="49">
        <f t="shared" si="28"/>
        <v>0</v>
      </c>
      <c r="K328" s="77"/>
    </row>
    <row r="329" spans="1:11" ht="10.5" customHeight="1">
      <c r="A329" s="3"/>
      <c r="B329" s="3"/>
      <c r="C329" s="7"/>
      <c r="D329" s="20">
        <v>4210</v>
      </c>
      <c r="E329" s="21" t="s">
        <v>13</v>
      </c>
      <c r="F329" s="30">
        <v>367460</v>
      </c>
      <c r="G329" s="30">
        <v>317873</v>
      </c>
      <c r="H329" s="30">
        <v>0</v>
      </c>
      <c r="I329" s="42">
        <f t="shared" si="29"/>
        <v>317873</v>
      </c>
      <c r="J329" s="49">
        <f t="shared" si="28"/>
        <v>0.8650546998312741</v>
      </c>
      <c r="K329" s="77"/>
    </row>
    <row r="330" spans="1:11" ht="10.5" customHeight="1">
      <c r="A330" s="3"/>
      <c r="B330" s="3"/>
      <c r="C330" s="7"/>
      <c r="D330" s="20">
        <v>4220</v>
      </c>
      <c r="E330" s="21" t="s">
        <v>35</v>
      </c>
      <c r="F330" s="30">
        <v>314723</v>
      </c>
      <c r="G330" s="30">
        <v>330723</v>
      </c>
      <c r="H330" s="30">
        <v>0</v>
      </c>
      <c r="I330" s="42">
        <f t="shared" si="29"/>
        <v>330723</v>
      </c>
      <c r="J330" s="49">
        <f t="shared" si="28"/>
        <v>1.050838356268846</v>
      </c>
      <c r="K330" s="47"/>
    </row>
    <row r="331" spans="1:11" ht="16.5" customHeight="1">
      <c r="A331" s="3"/>
      <c r="B331" s="3"/>
      <c r="C331" s="7"/>
      <c r="D331" s="20">
        <v>4230</v>
      </c>
      <c r="E331" s="21" t="s">
        <v>88</v>
      </c>
      <c r="F331" s="30">
        <v>59332</v>
      </c>
      <c r="G331" s="30">
        <v>64537</v>
      </c>
      <c r="H331" s="30">
        <v>0</v>
      </c>
      <c r="I331" s="42">
        <f t="shared" si="29"/>
        <v>64537</v>
      </c>
      <c r="J331" s="49">
        <f t="shared" si="28"/>
        <v>1.0877266904874268</v>
      </c>
      <c r="K331" s="47"/>
    </row>
    <row r="332" spans="1:11" ht="10.5" customHeight="1">
      <c r="A332" s="3"/>
      <c r="B332" s="3"/>
      <c r="C332" s="7"/>
      <c r="D332" s="20">
        <v>4260</v>
      </c>
      <c r="E332" s="21" t="s">
        <v>14</v>
      </c>
      <c r="F332" s="30">
        <v>388289</v>
      </c>
      <c r="G332" s="30">
        <v>378109</v>
      </c>
      <c r="H332" s="30">
        <v>0</v>
      </c>
      <c r="I332" s="42">
        <f t="shared" si="29"/>
        <v>378109</v>
      </c>
      <c r="J332" s="49">
        <f t="shared" si="28"/>
        <v>0.973782414644762</v>
      </c>
      <c r="K332" s="47"/>
    </row>
    <row r="333" spans="1:11" ht="10.5" customHeight="1">
      <c r="A333" s="3"/>
      <c r="B333" s="3"/>
      <c r="C333" s="7"/>
      <c r="D333" s="20">
        <v>4270</v>
      </c>
      <c r="E333" s="21" t="s">
        <v>15</v>
      </c>
      <c r="F333" s="30">
        <v>159582</v>
      </c>
      <c r="G333" s="30">
        <v>157165</v>
      </c>
      <c r="H333" s="30">
        <v>0</v>
      </c>
      <c r="I333" s="42">
        <f t="shared" si="29"/>
        <v>157165</v>
      </c>
      <c r="J333" s="49">
        <f t="shared" si="28"/>
        <v>0.9848541815492975</v>
      </c>
      <c r="K333" s="47"/>
    </row>
    <row r="334" spans="1:11" ht="10.5" customHeight="1">
      <c r="A334" s="3"/>
      <c r="B334" s="3"/>
      <c r="C334" s="7"/>
      <c r="D334" s="20">
        <v>4300</v>
      </c>
      <c r="E334" s="21" t="s">
        <v>8</v>
      </c>
      <c r="F334" s="30">
        <v>846181</v>
      </c>
      <c r="G334" s="30">
        <v>843656</v>
      </c>
      <c r="H334" s="30">
        <v>0</v>
      </c>
      <c r="I334" s="42">
        <f t="shared" si="29"/>
        <v>843656</v>
      </c>
      <c r="J334" s="49">
        <f t="shared" si="28"/>
        <v>0.9970160048500262</v>
      </c>
      <c r="K334" s="47"/>
    </row>
    <row r="335" spans="1:11" ht="10.5" customHeight="1">
      <c r="A335" s="3"/>
      <c r="B335" s="3"/>
      <c r="C335" s="7"/>
      <c r="D335" s="20">
        <v>4410</v>
      </c>
      <c r="E335" s="21" t="s">
        <v>16</v>
      </c>
      <c r="F335" s="30">
        <v>10241</v>
      </c>
      <c r="G335" s="30">
        <v>10506</v>
      </c>
      <c r="H335" s="30">
        <v>0</v>
      </c>
      <c r="I335" s="42">
        <f t="shared" si="29"/>
        <v>10506</v>
      </c>
      <c r="J335" s="49">
        <f t="shared" si="28"/>
        <v>1.025876379259838</v>
      </c>
      <c r="K335" s="47"/>
    </row>
    <row r="336" spans="1:11" ht="10.5" customHeight="1">
      <c r="A336" s="3"/>
      <c r="B336" s="3"/>
      <c r="C336" s="7"/>
      <c r="D336" s="20">
        <v>4430</v>
      </c>
      <c r="E336" s="21" t="s">
        <v>17</v>
      </c>
      <c r="F336" s="30">
        <v>20212</v>
      </c>
      <c r="G336" s="30">
        <v>20337</v>
      </c>
      <c r="H336" s="30">
        <v>0</v>
      </c>
      <c r="I336" s="42">
        <f t="shared" si="29"/>
        <v>20337</v>
      </c>
      <c r="J336" s="49">
        <f t="shared" si="28"/>
        <v>1.0061844448842272</v>
      </c>
      <c r="K336" s="47"/>
    </row>
    <row r="337" spans="1:11" ht="23.25" customHeight="1">
      <c r="A337" s="3"/>
      <c r="B337" s="3"/>
      <c r="C337" s="7"/>
      <c r="D337" s="20">
        <v>4440</v>
      </c>
      <c r="E337" s="27" t="s">
        <v>73</v>
      </c>
      <c r="F337" s="30">
        <v>181588</v>
      </c>
      <c r="G337" s="30">
        <v>184439</v>
      </c>
      <c r="H337" s="30">
        <v>0</v>
      </c>
      <c r="I337" s="42">
        <f t="shared" si="29"/>
        <v>184439</v>
      </c>
      <c r="J337" s="49">
        <f t="shared" si="28"/>
        <v>1.0157003766768729</v>
      </c>
      <c r="K337" s="47"/>
    </row>
    <row r="338" spans="1:11" ht="10.5" customHeight="1">
      <c r="A338" s="3"/>
      <c r="B338" s="3"/>
      <c r="C338" s="7"/>
      <c r="D338" s="20">
        <v>4480</v>
      </c>
      <c r="E338" s="21" t="s">
        <v>23</v>
      </c>
      <c r="F338" s="30">
        <v>10046</v>
      </c>
      <c r="G338" s="30">
        <v>10887</v>
      </c>
      <c r="H338" s="30">
        <v>0</v>
      </c>
      <c r="I338" s="42">
        <f t="shared" si="29"/>
        <v>10887</v>
      </c>
      <c r="J338" s="49">
        <f t="shared" si="28"/>
        <v>1.0837149114075253</v>
      </c>
      <c r="K338" s="47"/>
    </row>
    <row r="339" spans="1:11" ht="22.5" customHeight="1">
      <c r="A339" s="3"/>
      <c r="B339" s="3"/>
      <c r="C339" s="7"/>
      <c r="D339" s="20">
        <v>4520</v>
      </c>
      <c r="E339" s="27" t="s">
        <v>74</v>
      </c>
      <c r="F339" s="30">
        <v>10617</v>
      </c>
      <c r="G339" s="30">
        <v>10617</v>
      </c>
      <c r="H339" s="30">
        <v>0</v>
      </c>
      <c r="I339" s="42">
        <f t="shared" si="29"/>
        <v>10617</v>
      </c>
      <c r="J339" s="49">
        <f t="shared" si="28"/>
        <v>1</v>
      </c>
      <c r="K339" s="47"/>
    </row>
    <row r="340" spans="1:11" ht="24.75" customHeight="1">
      <c r="A340" s="3"/>
      <c r="B340" s="3"/>
      <c r="C340" s="7"/>
      <c r="D340" s="20">
        <v>6050</v>
      </c>
      <c r="E340" s="27" t="s">
        <v>77</v>
      </c>
      <c r="F340" s="30">
        <v>226564</v>
      </c>
      <c r="G340" s="30">
        <v>0</v>
      </c>
      <c r="H340" s="30">
        <v>0</v>
      </c>
      <c r="I340" s="42">
        <f t="shared" si="29"/>
        <v>0</v>
      </c>
      <c r="J340" s="49">
        <f t="shared" si="28"/>
        <v>0</v>
      </c>
      <c r="K340" s="47"/>
    </row>
    <row r="341" spans="1:11" ht="24.75" customHeight="1">
      <c r="A341" s="3"/>
      <c r="B341" s="3"/>
      <c r="C341" s="7"/>
      <c r="D341" s="20">
        <v>6060</v>
      </c>
      <c r="E341" s="27" t="s">
        <v>78</v>
      </c>
      <c r="F341" s="30">
        <v>2000</v>
      </c>
      <c r="G341" s="30">
        <v>0</v>
      </c>
      <c r="H341" s="30"/>
      <c r="I341" s="42"/>
      <c r="J341" s="49"/>
      <c r="K341" s="47"/>
    </row>
    <row r="342" spans="1:11" ht="10.5" customHeight="1">
      <c r="A342" s="3"/>
      <c r="B342" s="23">
        <v>85204</v>
      </c>
      <c r="C342" s="16"/>
      <c r="D342" s="18"/>
      <c r="E342" s="19" t="s">
        <v>56</v>
      </c>
      <c r="F342" s="29">
        <f>SUM(F343:F347)</f>
        <v>511600</v>
      </c>
      <c r="G342" s="29">
        <f>SUM(G343:G347)</f>
        <v>644662</v>
      </c>
      <c r="H342" s="29">
        <f>SUM(H343:H347)</f>
        <v>0</v>
      </c>
      <c r="I342" s="46">
        <f>SUM(I343:I347)</f>
        <v>644662</v>
      </c>
      <c r="J342" s="48">
        <f t="shared" si="28"/>
        <v>1.2600899139953088</v>
      </c>
      <c r="K342" s="47"/>
    </row>
    <row r="343" spans="1:11" ht="10.5" customHeight="1">
      <c r="A343" s="3"/>
      <c r="B343" s="3"/>
      <c r="C343" s="7"/>
      <c r="D343" s="20">
        <v>3110</v>
      </c>
      <c r="E343" s="21" t="s">
        <v>54</v>
      </c>
      <c r="F343" s="30">
        <v>485720</v>
      </c>
      <c r="G343" s="30">
        <v>614944</v>
      </c>
      <c r="H343" s="30">
        <v>0</v>
      </c>
      <c r="I343" s="42">
        <f>SUM(G343:H343)</f>
        <v>614944</v>
      </c>
      <c r="J343" s="49">
        <f t="shared" si="28"/>
        <v>1.2660462818084492</v>
      </c>
      <c r="K343" s="47"/>
    </row>
    <row r="344" spans="1:11" ht="10.5" customHeight="1">
      <c r="A344" s="3"/>
      <c r="B344" s="3"/>
      <c r="C344" s="7"/>
      <c r="D344" s="20">
        <v>4110</v>
      </c>
      <c r="E344" s="21" t="s">
        <v>11</v>
      </c>
      <c r="F344" s="30">
        <v>3493</v>
      </c>
      <c r="G344" s="30">
        <v>3961</v>
      </c>
      <c r="H344" s="30">
        <v>0</v>
      </c>
      <c r="I344" s="42">
        <f>SUM(G344:H344)</f>
        <v>3961</v>
      </c>
      <c r="J344" s="49">
        <f t="shared" si="28"/>
        <v>1.1339822502147152</v>
      </c>
      <c r="K344" s="47"/>
    </row>
    <row r="345" spans="1:11" ht="10.5" customHeight="1">
      <c r="A345" s="3"/>
      <c r="B345" s="3"/>
      <c r="C345" s="7"/>
      <c r="D345" s="20">
        <v>4120</v>
      </c>
      <c r="E345" s="21" t="s">
        <v>12</v>
      </c>
      <c r="F345" s="30">
        <v>527</v>
      </c>
      <c r="G345" s="30">
        <v>597</v>
      </c>
      <c r="H345" s="30">
        <v>0</v>
      </c>
      <c r="I345" s="42">
        <f>SUM(G345:H345)</f>
        <v>597</v>
      </c>
      <c r="J345" s="49">
        <f t="shared" si="28"/>
        <v>1.1328273244781784</v>
      </c>
      <c r="K345" s="47"/>
    </row>
    <row r="346" spans="1:11" ht="10.5" customHeight="1">
      <c r="A346" s="3"/>
      <c r="B346" s="3"/>
      <c r="C346" s="7"/>
      <c r="D346" s="20">
        <v>4210</v>
      </c>
      <c r="E346" s="21" t="s">
        <v>13</v>
      </c>
      <c r="F346" s="30">
        <v>381</v>
      </c>
      <c r="G346" s="30">
        <v>800</v>
      </c>
      <c r="H346" s="30">
        <v>0</v>
      </c>
      <c r="I346" s="42">
        <f>SUM(G346:H346)</f>
        <v>800</v>
      </c>
      <c r="J346" s="49">
        <f t="shared" si="28"/>
        <v>2.099737532808399</v>
      </c>
      <c r="K346" s="47"/>
    </row>
    <row r="347" spans="1:11" ht="10.5" customHeight="1">
      <c r="A347" s="3"/>
      <c r="B347" s="3"/>
      <c r="C347" s="7"/>
      <c r="D347" s="20">
        <v>4300</v>
      </c>
      <c r="E347" s="21" t="s">
        <v>8</v>
      </c>
      <c r="F347" s="30">
        <v>21479</v>
      </c>
      <c r="G347" s="30">
        <v>24360</v>
      </c>
      <c r="H347" s="30">
        <v>0</v>
      </c>
      <c r="I347" s="42">
        <f>SUM(G347:H347)</f>
        <v>24360</v>
      </c>
      <c r="J347" s="49">
        <f t="shared" si="28"/>
        <v>1.1341310116858327</v>
      </c>
      <c r="K347" s="47"/>
    </row>
    <row r="348" spans="1:11" ht="24.75" customHeight="1">
      <c r="A348" s="3"/>
      <c r="B348" s="23">
        <v>85216</v>
      </c>
      <c r="C348" s="16"/>
      <c r="D348" s="18"/>
      <c r="E348" s="56" t="s">
        <v>102</v>
      </c>
      <c r="F348" s="29">
        <f>+F349</f>
        <v>35000</v>
      </c>
      <c r="G348" s="29">
        <f>SUM(G349)</f>
        <v>0</v>
      </c>
      <c r="H348" s="29">
        <f>SUM(H349)</f>
        <v>36600</v>
      </c>
      <c r="I348" s="41">
        <f>SUM(I349)</f>
        <v>36600</v>
      </c>
      <c r="J348" s="48">
        <f t="shared" si="28"/>
        <v>1.0457142857142858</v>
      </c>
      <c r="K348" s="47"/>
    </row>
    <row r="349" spans="1:11" ht="10.5" customHeight="1">
      <c r="A349" s="3"/>
      <c r="B349" s="3"/>
      <c r="C349" s="7"/>
      <c r="D349" s="20">
        <v>3110</v>
      </c>
      <c r="E349" s="21" t="s">
        <v>54</v>
      </c>
      <c r="F349" s="30">
        <v>35000</v>
      </c>
      <c r="G349" s="30">
        <v>0</v>
      </c>
      <c r="H349" s="30">
        <v>36600</v>
      </c>
      <c r="I349" s="42">
        <f>SUM(G349:H349)</f>
        <v>36600</v>
      </c>
      <c r="J349" s="49">
        <f t="shared" si="28"/>
        <v>1.0457142857142858</v>
      </c>
      <c r="K349" s="47"/>
    </row>
    <row r="350" spans="1:11" ht="10.5" customHeight="1">
      <c r="A350" s="3"/>
      <c r="B350" s="23">
        <v>85218</v>
      </c>
      <c r="C350" s="16"/>
      <c r="D350" s="18"/>
      <c r="E350" s="19" t="s">
        <v>57</v>
      </c>
      <c r="F350" s="29">
        <f>SUM(F357:F363,F351:F356)</f>
        <v>360645</v>
      </c>
      <c r="G350" s="29">
        <f>SUM(G357:G363,G351:G356)</f>
        <v>378331</v>
      </c>
      <c r="H350" s="29">
        <f>SUM(H357:H363,H351:H356)</f>
        <v>0</v>
      </c>
      <c r="I350" s="29">
        <f>SUM(I357:I363,I351:I356)</f>
        <v>378331</v>
      </c>
      <c r="J350" s="48">
        <f t="shared" si="28"/>
        <v>1.0490399145974574</v>
      </c>
      <c r="K350" s="47"/>
    </row>
    <row r="351" spans="1:11" ht="23.25" customHeight="1">
      <c r="A351" s="3"/>
      <c r="B351" s="3"/>
      <c r="C351" s="7"/>
      <c r="D351" s="20">
        <v>3020</v>
      </c>
      <c r="E351" s="27" t="s">
        <v>71</v>
      </c>
      <c r="F351" s="30">
        <v>250</v>
      </c>
      <c r="G351" s="30">
        <v>250</v>
      </c>
      <c r="H351" s="30"/>
      <c r="I351" s="42">
        <f aca="true" t="shared" si="30" ref="I351:I363">SUM(G351:H351)</f>
        <v>250</v>
      </c>
      <c r="J351" s="49">
        <f t="shared" si="28"/>
        <v>1</v>
      </c>
      <c r="K351" s="47"/>
    </row>
    <row r="352" spans="1:11" ht="12" customHeight="1">
      <c r="A352" s="3"/>
      <c r="B352" s="3"/>
      <c r="C352" s="7"/>
      <c r="D352" s="20">
        <v>4010</v>
      </c>
      <c r="E352" s="21" t="s">
        <v>70</v>
      </c>
      <c r="F352" s="30">
        <v>200797</v>
      </c>
      <c r="G352" s="30">
        <v>216220</v>
      </c>
      <c r="H352" s="30"/>
      <c r="I352" s="42">
        <f t="shared" si="30"/>
        <v>216220</v>
      </c>
      <c r="J352" s="49">
        <f t="shared" si="28"/>
        <v>1.0768089164678756</v>
      </c>
      <c r="K352" s="47"/>
    </row>
    <row r="353" spans="1:11" ht="10.5" customHeight="1">
      <c r="A353" s="3"/>
      <c r="B353" s="3"/>
      <c r="C353" s="7"/>
      <c r="D353" s="20">
        <v>4040</v>
      </c>
      <c r="E353" s="21" t="s">
        <v>10</v>
      </c>
      <c r="F353" s="30">
        <v>16094</v>
      </c>
      <c r="G353" s="30">
        <v>17493</v>
      </c>
      <c r="H353" s="30"/>
      <c r="I353" s="42">
        <f t="shared" si="30"/>
        <v>17493</v>
      </c>
      <c r="J353" s="49">
        <f t="shared" si="28"/>
        <v>1.0869268050205045</v>
      </c>
      <c r="K353" s="47"/>
    </row>
    <row r="354" spans="1:11" ht="10.5" customHeight="1">
      <c r="A354" s="3"/>
      <c r="B354" s="3"/>
      <c r="C354" s="7"/>
      <c r="D354" s="20">
        <v>4110</v>
      </c>
      <c r="E354" s="21" t="s">
        <v>11</v>
      </c>
      <c r="F354" s="30">
        <v>38616</v>
      </c>
      <c r="G354" s="30">
        <v>41141</v>
      </c>
      <c r="H354" s="30"/>
      <c r="I354" s="42">
        <f t="shared" si="30"/>
        <v>41141</v>
      </c>
      <c r="J354" s="49">
        <f t="shared" si="28"/>
        <v>1.065387404184794</v>
      </c>
      <c r="K354" s="47"/>
    </row>
    <row r="355" spans="1:11" ht="10.5" customHeight="1">
      <c r="A355" s="3"/>
      <c r="B355" s="3"/>
      <c r="C355" s="7"/>
      <c r="D355" s="20">
        <v>4120</v>
      </c>
      <c r="E355" s="21" t="s">
        <v>12</v>
      </c>
      <c r="F355" s="30">
        <v>4995</v>
      </c>
      <c r="G355" s="30">
        <v>5685</v>
      </c>
      <c r="H355" s="30"/>
      <c r="I355" s="42">
        <f t="shared" si="30"/>
        <v>5685</v>
      </c>
      <c r="J355" s="49">
        <f t="shared" si="28"/>
        <v>1.1381381381381381</v>
      </c>
      <c r="K355" s="47"/>
    </row>
    <row r="356" spans="1:11" ht="10.5" customHeight="1">
      <c r="A356" s="68"/>
      <c r="B356" s="68"/>
      <c r="C356" s="69"/>
      <c r="D356" s="70">
        <v>4210</v>
      </c>
      <c r="E356" s="71" t="s">
        <v>13</v>
      </c>
      <c r="F356" s="35">
        <v>21828</v>
      </c>
      <c r="G356" s="35">
        <v>21828</v>
      </c>
      <c r="H356" s="35">
        <v>0</v>
      </c>
      <c r="I356" s="72">
        <f t="shared" si="30"/>
        <v>21828</v>
      </c>
      <c r="J356" s="49">
        <f t="shared" si="28"/>
        <v>1</v>
      </c>
      <c r="K356" s="47"/>
    </row>
    <row r="357" spans="1:11" ht="10.5" customHeight="1">
      <c r="A357" s="3"/>
      <c r="B357" s="3"/>
      <c r="C357" s="7"/>
      <c r="D357" s="20">
        <v>4260</v>
      </c>
      <c r="E357" s="21" t="s">
        <v>14</v>
      </c>
      <c r="F357" s="30">
        <v>2000</v>
      </c>
      <c r="G357" s="30">
        <v>2000</v>
      </c>
      <c r="H357" s="30">
        <v>0</v>
      </c>
      <c r="I357" s="42">
        <f t="shared" si="30"/>
        <v>2000</v>
      </c>
      <c r="J357" s="49">
        <f aca="true" t="shared" si="31" ref="J357:J397">+I357/F357</f>
        <v>1</v>
      </c>
      <c r="K357" s="47"/>
    </row>
    <row r="358" spans="1:11" ht="10.5" customHeight="1">
      <c r="A358" s="3"/>
      <c r="B358" s="3"/>
      <c r="C358" s="7"/>
      <c r="D358" s="20">
        <v>4270</v>
      </c>
      <c r="E358" s="21" t="s">
        <v>15</v>
      </c>
      <c r="F358" s="30">
        <v>0</v>
      </c>
      <c r="G358" s="30"/>
      <c r="H358" s="30">
        <v>0</v>
      </c>
      <c r="I358" s="42">
        <f t="shared" si="30"/>
        <v>0</v>
      </c>
      <c r="J358" s="49" t="e">
        <f t="shared" si="31"/>
        <v>#DIV/0!</v>
      </c>
      <c r="K358" s="47"/>
    </row>
    <row r="359" spans="1:11" ht="10.5" customHeight="1">
      <c r="A359" s="3"/>
      <c r="B359" s="3"/>
      <c r="C359" s="7"/>
      <c r="D359" s="20">
        <v>4300</v>
      </c>
      <c r="E359" s="21" t="s">
        <v>8</v>
      </c>
      <c r="F359" s="30">
        <v>65048</v>
      </c>
      <c r="G359" s="30">
        <v>62959</v>
      </c>
      <c r="H359" s="30">
        <v>0</v>
      </c>
      <c r="I359" s="42">
        <f t="shared" si="30"/>
        <v>62959</v>
      </c>
      <c r="J359" s="49">
        <f t="shared" si="31"/>
        <v>0.9678852539663018</v>
      </c>
      <c r="K359" s="47"/>
    </row>
    <row r="360" spans="1:11" ht="10.5" customHeight="1">
      <c r="A360" s="3"/>
      <c r="B360" s="3"/>
      <c r="C360" s="7"/>
      <c r="D360" s="20">
        <v>4410</v>
      </c>
      <c r="E360" s="21" t="s">
        <v>16</v>
      </c>
      <c r="F360" s="30">
        <v>4156</v>
      </c>
      <c r="G360" s="30">
        <v>3428</v>
      </c>
      <c r="H360" s="30">
        <v>0</v>
      </c>
      <c r="I360" s="42">
        <f t="shared" si="30"/>
        <v>3428</v>
      </c>
      <c r="J360" s="49">
        <f t="shared" si="31"/>
        <v>0.8248315688161694</v>
      </c>
      <c r="K360" s="47"/>
    </row>
    <row r="361" spans="1:11" ht="10.5" customHeight="1">
      <c r="A361" s="3"/>
      <c r="B361" s="3"/>
      <c r="C361" s="7"/>
      <c r="D361" s="20">
        <v>4420</v>
      </c>
      <c r="E361" s="21" t="s">
        <v>32</v>
      </c>
      <c r="F361" s="30">
        <v>572</v>
      </c>
      <c r="G361" s="30">
        <v>572</v>
      </c>
      <c r="H361" s="30">
        <v>0</v>
      </c>
      <c r="I361" s="42">
        <f t="shared" si="30"/>
        <v>572</v>
      </c>
      <c r="J361" s="49">
        <f t="shared" si="31"/>
        <v>1</v>
      </c>
      <c r="K361" s="47"/>
    </row>
    <row r="362" spans="1:11" ht="10.5" customHeight="1">
      <c r="A362" s="3"/>
      <c r="B362" s="3"/>
      <c r="C362" s="7"/>
      <c r="D362" s="20">
        <v>4430</v>
      </c>
      <c r="E362" s="21" t="s">
        <v>17</v>
      </c>
      <c r="F362" s="30">
        <v>200</v>
      </c>
      <c r="G362" s="30">
        <v>200</v>
      </c>
      <c r="H362" s="30">
        <v>0</v>
      </c>
      <c r="I362" s="42">
        <f t="shared" si="30"/>
        <v>200</v>
      </c>
      <c r="J362" s="49">
        <f t="shared" si="31"/>
        <v>1</v>
      </c>
      <c r="K362" s="47"/>
    </row>
    <row r="363" spans="1:11" ht="21.75" customHeight="1">
      <c r="A363" s="3"/>
      <c r="B363" s="3"/>
      <c r="C363" s="7"/>
      <c r="D363" s="20">
        <v>4440</v>
      </c>
      <c r="E363" s="27" t="s">
        <v>73</v>
      </c>
      <c r="F363" s="30">
        <v>6089</v>
      </c>
      <c r="G363" s="30">
        <v>6555</v>
      </c>
      <c r="H363" s="30">
        <v>0</v>
      </c>
      <c r="I363" s="42">
        <f t="shared" si="30"/>
        <v>6555</v>
      </c>
      <c r="J363" s="49">
        <f t="shared" si="31"/>
        <v>1.076531450156019</v>
      </c>
      <c r="K363" s="47"/>
    </row>
    <row r="364" spans="1:11" ht="33" customHeight="1">
      <c r="A364" s="3"/>
      <c r="B364" s="36">
        <v>85220</v>
      </c>
      <c r="C364" s="15"/>
      <c r="D364" s="14"/>
      <c r="E364" s="53" t="s">
        <v>103</v>
      </c>
      <c r="F364" s="31">
        <f>SUM(F365)</f>
        <v>62400</v>
      </c>
      <c r="G364" s="31">
        <f>SUM(G365)</f>
        <v>80000</v>
      </c>
      <c r="H364" s="31">
        <f>SUM(H365)</f>
        <v>0</v>
      </c>
      <c r="I364" s="43">
        <f>SUM(I365)</f>
        <v>80000</v>
      </c>
      <c r="J364" s="48">
        <f t="shared" si="31"/>
        <v>1.2820512820512822</v>
      </c>
      <c r="K364" s="47"/>
    </row>
    <row r="365" spans="1:11" ht="45" customHeight="1">
      <c r="A365" s="3"/>
      <c r="B365" s="3"/>
      <c r="C365" s="2"/>
      <c r="D365" s="24">
        <v>2830</v>
      </c>
      <c r="E365" s="54" t="s">
        <v>123</v>
      </c>
      <c r="F365" s="33">
        <v>62400</v>
      </c>
      <c r="G365" s="33">
        <v>80000</v>
      </c>
      <c r="H365" s="33">
        <v>0</v>
      </c>
      <c r="I365" s="45">
        <f>SUM(G365:H365)</f>
        <v>80000</v>
      </c>
      <c r="J365" s="49">
        <f t="shared" si="31"/>
        <v>1.2820512820512822</v>
      </c>
      <c r="K365" s="47"/>
    </row>
    <row r="366" spans="1:11" ht="14.25" customHeight="1">
      <c r="A366" s="3"/>
      <c r="B366" s="23">
        <v>85226</v>
      </c>
      <c r="C366" s="16"/>
      <c r="D366" s="18"/>
      <c r="E366" s="19" t="s">
        <v>114</v>
      </c>
      <c r="F366" s="29">
        <f>SUM(F367:F371)</f>
        <v>16850</v>
      </c>
      <c r="G366" s="29">
        <f>SUM(G367:G371)</f>
        <v>17192</v>
      </c>
      <c r="H366" s="29">
        <f>SUM(H367:H371)</f>
        <v>0</v>
      </c>
      <c r="I366" s="29">
        <f>SUM(I367:I371)</f>
        <v>17192</v>
      </c>
      <c r="J366" s="48">
        <f t="shared" si="31"/>
        <v>1.0202967359050445</v>
      </c>
      <c r="K366" s="47"/>
    </row>
    <row r="367" spans="1:11" ht="10.5" customHeight="1">
      <c r="A367" s="3"/>
      <c r="B367" s="34"/>
      <c r="C367" s="7"/>
      <c r="D367" s="20">
        <v>4010</v>
      </c>
      <c r="E367" s="21" t="s">
        <v>70</v>
      </c>
      <c r="F367" s="84">
        <v>9500</v>
      </c>
      <c r="G367" s="84">
        <v>9785</v>
      </c>
      <c r="H367" s="84"/>
      <c r="I367" s="42">
        <f>SUM(G367:H367)</f>
        <v>9785</v>
      </c>
      <c r="J367" s="49">
        <f t="shared" si="31"/>
        <v>1.03</v>
      </c>
      <c r="K367" s="47"/>
    </row>
    <row r="368" spans="1:11" ht="11.25" customHeight="1">
      <c r="A368" s="3"/>
      <c r="B368" s="34"/>
      <c r="C368" s="7"/>
      <c r="D368" s="20">
        <v>4110</v>
      </c>
      <c r="E368" s="21" t="s">
        <v>11</v>
      </c>
      <c r="F368" s="84">
        <v>1699</v>
      </c>
      <c r="G368" s="84">
        <v>1750</v>
      </c>
      <c r="H368" s="84"/>
      <c r="I368" s="42">
        <f>SUM(G368:H368)</f>
        <v>1750</v>
      </c>
      <c r="J368" s="49">
        <f t="shared" si="31"/>
        <v>1.0300176574455562</v>
      </c>
      <c r="K368" s="47"/>
    </row>
    <row r="369" spans="1:11" ht="12.75" customHeight="1">
      <c r="A369" s="3"/>
      <c r="B369" s="34"/>
      <c r="C369" s="7"/>
      <c r="D369" s="20">
        <v>4120</v>
      </c>
      <c r="E369" s="21" t="s">
        <v>12</v>
      </c>
      <c r="F369" s="84">
        <v>201</v>
      </c>
      <c r="G369" s="84">
        <v>207</v>
      </c>
      <c r="H369" s="84"/>
      <c r="I369" s="42">
        <f>SUM(G369:H369)</f>
        <v>207</v>
      </c>
      <c r="J369" s="49">
        <f t="shared" si="31"/>
        <v>1.0298507462686568</v>
      </c>
      <c r="K369" s="47"/>
    </row>
    <row r="370" spans="1:11" ht="11.25" customHeight="1">
      <c r="A370" s="3"/>
      <c r="B370" s="3"/>
      <c r="C370" s="7"/>
      <c r="D370" s="20">
        <v>4210</v>
      </c>
      <c r="E370" s="21" t="s">
        <v>13</v>
      </c>
      <c r="F370" s="30">
        <v>980</v>
      </c>
      <c r="G370" s="30">
        <v>200</v>
      </c>
      <c r="H370" s="30">
        <v>0</v>
      </c>
      <c r="I370" s="42">
        <f>SUM(G370:H370)</f>
        <v>200</v>
      </c>
      <c r="J370" s="49">
        <f t="shared" si="31"/>
        <v>0.20408163265306123</v>
      </c>
      <c r="K370" s="47"/>
    </row>
    <row r="371" spans="1:11" ht="12.75" customHeight="1">
      <c r="A371" s="3"/>
      <c r="B371" s="3"/>
      <c r="C371" s="7"/>
      <c r="D371" s="20">
        <v>4300</v>
      </c>
      <c r="E371" s="21" t="s">
        <v>8</v>
      </c>
      <c r="F371" s="30">
        <v>4470</v>
      </c>
      <c r="G371" s="30">
        <v>5250</v>
      </c>
      <c r="H371" s="30">
        <v>0</v>
      </c>
      <c r="I371" s="42">
        <f>SUM(G371:H371)</f>
        <v>5250</v>
      </c>
      <c r="J371" s="49">
        <f t="shared" si="31"/>
        <v>1.174496644295302</v>
      </c>
      <c r="K371" s="47"/>
    </row>
    <row r="372" spans="1:11" ht="12.75" customHeight="1">
      <c r="A372" s="3"/>
      <c r="B372" s="23">
        <v>85295</v>
      </c>
      <c r="C372" s="16"/>
      <c r="D372" s="18"/>
      <c r="E372" s="19" t="s">
        <v>25</v>
      </c>
      <c r="F372" s="29">
        <f>+F373</f>
        <v>0</v>
      </c>
      <c r="G372" s="29">
        <f>+G373</f>
        <v>5000</v>
      </c>
      <c r="H372" s="29">
        <f>+H373</f>
        <v>0</v>
      </c>
      <c r="I372" s="29">
        <f>+I373</f>
        <v>5000</v>
      </c>
      <c r="J372" s="48" t="e">
        <f t="shared" si="31"/>
        <v>#DIV/0!</v>
      </c>
      <c r="K372" s="47"/>
    </row>
    <row r="373" spans="1:11" ht="12.75" customHeight="1">
      <c r="A373" s="3"/>
      <c r="B373" s="3"/>
      <c r="C373" s="7"/>
      <c r="D373" s="20">
        <v>4300</v>
      </c>
      <c r="E373" s="21" t="s">
        <v>8</v>
      </c>
      <c r="F373" s="30"/>
      <c r="G373" s="30">
        <v>5000</v>
      </c>
      <c r="H373" s="30"/>
      <c r="I373" s="42">
        <f>SUM(G373:H373)</f>
        <v>5000</v>
      </c>
      <c r="J373" s="49" t="e">
        <f t="shared" si="31"/>
        <v>#DIV/0!</v>
      </c>
      <c r="K373" s="47"/>
    </row>
    <row r="374" spans="1:11" ht="21.75" customHeight="1">
      <c r="A374" s="25">
        <v>853</v>
      </c>
      <c r="B374" s="8"/>
      <c r="C374" s="8"/>
      <c r="D374" s="12"/>
      <c r="E374" s="82" t="s">
        <v>121</v>
      </c>
      <c r="F374" s="28">
        <f>SUM(F375,F386,F400,F402)</f>
        <v>966666</v>
      </c>
      <c r="G374" s="28">
        <f>SUM(G375,G386,G400,G402)</f>
        <v>860862</v>
      </c>
      <c r="H374" s="28">
        <f>SUM(H375,H386,H400,H402)</f>
        <v>90200</v>
      </c>
      <c r="I374" s="28">
        <f>SUM(I375,I386,I400,I402)</f>
        <v>951062</v>
      </c>
      <c r="J374" s="50">
        <f t="shared" si="31"/>
        <v>0.9838579199020138</v>
      </c>
      <c r="K374" s="47"/>
    </row>
    <row r="375" spans="1:11" ht="23.25" customHeight="1">
      <c r="A375" s="3"/>
      <c r="B375" s="23">
        <v>85321</v>
      </c>
      <c r="C375" s="16"/>
      <c r="D375" s="18"/>
      <c r="E375" s="56" t="s">
        <v>104</v>
      </c>
      <c r="F375" s="29">
        <f>SUM(F376:F385)</f>
        <v>114900</v>
      </c>
      <c r="G375" s="29">
        <f>SUM(G376:G385)</f>
        <v>0</v>
      </c>
      <c r="H375" s="29">
        <f>SUM(H376:H385)</f>
        <v>90200</v>
      </c>
      <c r="I375" s="29">
        <f>SUM(I376:I385)</f>
        <v>90200</v>
      </c>
      <c r="J375" s="48">
        <f t="shared" si="31"/>
        <v>0.7850304612706701</v>
      </c>
      <c r="K375" s="47"/>
    </row>
    <row r="376" spans="1:11" ht="12" customHeight="1">
      <c r="A376" s="3"/>
      <c r="B376" s="3"/>
      <c r="C376" s="7"/>
      <c r="D376" s="20">
        <v>4010</v>
      </c>
      <c r="E376" s="21" t="s">
        <v>70</v>
      </c>
      <c r="F376" s="30">
        <v>30362</v>
      </c>
      <c r="G376" s="30">
        <v>0</v>
      </c>
      <c r="H376" s="30">
        <v>32462</v>
      </c>
      <c r="I376" s="42">
        <f aca="true" t="shared" si="32" ref="I376:I385">SUM(G376:H376)</f>
        <v>32462</v>
      </c>
      <c r="J376" s="49">
        <f t="shared" si="31"/>
        <v>1.0691654041235754</v>
      </c>
      <c r="K376" s="47"/>
    </row>
    <row r="377" spans="1:11" ht="10.5" customHeight="1">
      <c r="A377" s="3"/>
      <c r="B377" s="3"/>
      <c r="C377" s="7"/>
      <c r="D377" s="20">
        <v>4040</v>
      </c>
      <c r="E377" s="21" t="s">
        <v>10</v>
      </c>
      <c r="F377" s="30">
        <v>1588</v>
      </c>
      <c r="G377" s="30">
        <v>0</v>
      </c>
      <c r="H377" s="30">
        <v>2786</v>
      </c>
      <c r="I377" s="42">
        <f t="shared" si="32"/>
        <v>2786</v>
      </c>
      <c r="J377" s="49">
        <f t="shared" si="31"/>
        <v>1.7544080604534005</v>
      </c>
      <c r="K377" s="47"/>
    </row>
    <row r="378" spans="1:11" ht="10.5" customHeight="1">
      <c r="A378" s="3"/>
      <c r="B378" s="3"/>
      <c r="C378" s="7"/>
      <c r="D378" s="20">
        <v>4110</v>
      </c>
      <c r="E378" s="21" t="s">
        <v>11</v>
      </c>
      <c r="F378" s="30">
        <v>8908</v>
      </c>
      <c r="G378" s="30">
        <v>0</v>
      </c>
      <c r="H378" s="30">
        <v>7300</v>
      </c>
      <c r="I378" s="42">
        <f t="shared" si="32"/>
        <v>7300</v>
      </c>
      <c r="J378" s="49">
        <f t="shared" si="31"/>
        <v>0.819488100583745</v>
      </c>
      <c r="K378" s="47"/>
    </row>
    <row r="379" spans="1:11" ht="10.5" customHeight="1">
      <c r="A379" s="3"/>
      <c r="B379" s="3"/>
      <c r="C379" s="7"/>
      <c r="D379" s="20">
        <v>4120</v>
      </c>
      <c r="E379" s="21" t="s">
        <v>12</v>
      </c>
      <c r="F379" s="30">
        <v>1065</v>
      </c>
      <c r="G379" s="30">
        <v>0</v>
      </c>
      <c r="H379" s="30">
        <v>1021</v>
      </c>
      <c r="I379" s="42">
        <f t="shared" si="32"/>
        <v>1021</v>
      </c>
      <c r="J379" s="49">
        <f t="shared" si="31"/>
        <v>0.9586854460093897</v>
      </c>
      <c r="K379" s="47"/>
    </row>
    <row r="380" spans="1:11" ht="10.5" customHeight="1">
      <c r="A380" s="3"/>
      <c r="B380" s="3"/>
      <c r="C380" s="7"/>
      <c r="D380" s="20">
        <v>4210</v>
      </c>
      <c r="E380" s="21" t="s">
        <v>13</v>
      </c>
      <c r="F380" s="30">
        <v>11194</v>
      </c>
      <c r="G380" s="30">
        <v>0</v>
      </c>
      <c r="H380" s="30">
        <v>3200</v>
      </c>
      <c r="I380" s="42">
        <f t="shared" si="32"/>
        <v>3200</v>
      </c>
      <c r="J380" s="49">
        <f t="shared" si="31"/>
        <v>0.2858674289798106</v>
      </c>
      <c r="K380" s="47"/>
    </row>
    <row r="381" spans="1:11" ht="10.5" customHeight="1">
      <c r="A381" s="3"/>
      <c r="B381" s="3"/>
      <c r="C381" s="7"/>
      <c r="D381" s="20">
        <v>4270</v>
      </c>
      <c r="E381" s="21" t="s">
        <v>15</v>
      </c>
      <c r="F381" s="30">
        <v>3820</v>
      </c>
      <c r="G381" s="30">
        <v>0</v>
      </c>
      <c r="H381" s="30">
        <v>0</v>
      </c>
      <c r="I381" s="42">
        <f t="shared" si="32"/>
        <v>0</v>
      </c>
      <c r="J381" s="49">
        <f t="shared" si="31"/>
        <v>0</v>
      </c>
      <c r="K381" s="47"/>
    </row>
    <row r="382" spans="1:11" ht="10.5" customHeight="1">
      <c r="A382" s="3"/>
      <c r="B382" s="3"/>
      <c r="C382" s="7"/>
      <c r="D382" s="20">
        <v>4300</v>
      </c>
      <c r="E382" s="21" t="s">
        <v>8</v>
      </c>
      <c r="F382" s="30">
        <v>43883</v>
      </c>
      <c r="G382" s="30">
        <v>0</v>
      </c>
      <c r="H382" s="30">
        <v>42363</v>
      </c>
      <c r="I382" s="42">
        <f t="shared" si="32"/>
        <v>42363</v>
      </c>
      <c r="J382" s="49">
        <f t="shared" si="31"/>
        <v>0.9653624410363922</v>
      </c>
      <c r="K382" s="47"/>
    </row>
    <row r="383" spans="1:11" ht="10.5" customHeight="1">
      <c r="A383" s="3"/>
      <c r="B383" s="3"/>
      <c r="C383" s="7"/>
      <c r="D383" s="20">
        <v>4410</v>
      </c>
      <c r="E383" s="21" t="s">
        <v>16</v>
      </c>
      <c r="F383" s="30">
        <v>65</v>
      </c>
      <c r="G383" s="30">
        <v>0</v>
      </c>
      <c r="H383" s="30">
        <v>33</v>
      </c>
      <c r="I383" s="42">
        <f t="shared" si="32"/>
        <v>33</v>
      </c>
      <c r="J383" s="49">
        <f t="shared" si="31"/>
        <v>0.5076923076923077</v>
      </c>
      <c r="K383" s="47"/>
    </row>
    <row r="384" spans="1:11" ht="23.25" customHeight="1">
      <c r="A384" s="3"/>
      <c r="B384" s="3"/>
      <c r="C384" s="7"/>
      <c r="D384" s="20">
        <v>4440</v>
      </c>
      <c r="E384" s="27" t="s">
        <v>73</v>
      </c>
      <c r="F384" s="30">
        <v>1015</v>
      </c>
      <c r="G384" s="30">
        <v>0</v>
      </c>
      <c r="H384" s="30">
        <v>1035</v>
      </c>
      <c r="I384" s="42">
        <f t="shared" si="32"/>
        <v>1035</v>
      </c>
      <c r="J384" s="49">
        <f t="shared" si="31"/>
        <v>1.019704433497537</v>
      </c>
      <c r="K384" s="47"/>
    </row>
    <row r="385" spans="1:11" ht="12.75" customHeight="1">
      <c r="A385" s="3"/>
      <c r="B385" s="3"/>
      <c r="C385" s="7"/>
      <c r="D385" s="20">
        <v>6060</v>
      </c>
      <c r="E385" s="27" t="s">
        <v>78</v>
      </c>
      <c r="F385" s="30">
        <v>13000</v>
      </c>
      <c r="G385" s="30">
        <v>0</v>
      </c>
      <c r="H385" s="30">
        <v>0</v>
      </c>
      <c r="I385" s="42">
        <f t="shared" si="32"/>
        <v>0</v>
      </c>
      <c r="J385" s="49">
        <f t="shared" si="31"/>
        <v>0</v>
      </c>
      <c r="K385" s="47"/>
    </row>
    <row r="386" spans="1:11" ht="10.5" customHeight="1">
      <c r="A386" s="3"/>
      <c r="B386" s="23">
        <v>85333</v>
      </c>
      <c r="C386" s="16"/>
      <c r="D386" s="18"/>
      <c r="E386" s="19" t="s">
        <v>58</v>
      </c>
      <c r="F386" s="29">
        <f>SUM(F387:F399)</f>
        <v>825900</v>
      </c>
      <c r="G386" s="29">
        <f>SUM(G387:G399)</f>
        <v>848802</v>
      </c>
      <c r="H386" s="29">
        <f>SUM(H387:H399)</f>
        <v>0</v>
      </c>
      <c r="I386" s="29">
        <f>SUM(I387:I399)</f>
        <v>848802</v>
      </c>
      <c r="J386" s="48">
        <f t="shared" si="31"/>
        <v>1.0277297493643298</v>
      </c>
      <c r="K386" s="47"/>
    </row>
    <row r="387" spans="1:11" ht="21.75" customHeight="1">
      <c r="A387" s="3"/>
      <c r="B387" s="3"/>
      <c r="C387" s="7"/>
      <c r="D387" s="20">
        <v>3020</v>
      </c>
      <c r="E387" s="27" t="s">
        <v>71</v>
      </c>
      <c r="F387" s="30">
        <v>4250</v>
      </c>
      <c r="G387" s="30">
        <v>3200</v>
      </c>
      <c r="H387" s="30"/>
      <c r="I387" s="42">
        <f aca="true" t="shared" si="33" ref="I387:I403">SUM(G387:H387)</f>
        <v>3200</v>
      </c>
      <c r="J387" s="49">
        <f t="shared" si="31"/>
        <v>0.7529411764705882</v>
      </c>
      <c r="K387" s="47"/>
    </row>
    <row r="388" spans="1:11" ht="12.75" customHeight="1">
      <c r="A388" s="3"/>
      <c r="B388" s="3"/>
      <c r="C388" s="7"/>
      <c r="D388" s="20">
        <v>4010</v>
      </c>
      <c r="E388" s="21" t="s">
        <v>70</v>
      </c>
      <c r="F388" s="30">
        <v>487482</v>
      </c>
      <c r="G388" s="30">
        <v>525807</v>
      </c>
      <c r="H388" s="30"/>
      <c r="I388" s="42">
        <f t="shared" si="33"/>
        <v>525807</v>
      </c>
      <c r="J388" s="49">
        <f t="shared" si="31"/>
        <v>1.0786182874444594</v>
      </c>
      <c r="K388" s="47"/>
    </row>
    <row r="389" spans="1:11" ht="10.5" customHeight="1">
      <c r="A389" s="3"/>
      <c r="B389" s="3"/>
      <c r="C389" s="7"/>
      <c r="D389" s="20">
        <v>4040</v>
      </c>
      <c r="E389" s="21" t="s">
        <v>10</v>
      </c>
      <c r="F389" s="30">
        <v>37234</v>
      </c>
      <c r="G389" s="30">
        <v>42100</v>
      </c>
      <c r="H389" s="30"/>
      <c r="I389" s="42">
        <f t="shared" si="33"/>
        <v>42100</v>
      </c>
      <c r="J389" s="49">
        <f t="shared" si="31"/>
        <v>1.130687006499436</v>
      </c>
      <c r="K389" s="47"/>
    </row>
    <row r="390" spans="1:11" ht="10.5" customHeight="1">
      <c r="A390" s="3"/>
      <c r="B390" s="3"/>
      <c r="C390" s="7"/>
      <c r="D390" s="20">
        <v>4110</v>
      </c>
      <c r="E390" s="21" t="s">
        <v>11</v>
      </c>
      <c r="F390" s="30">
        <v>92922</v>
      </c>
      <c r="G390" s="30">
        <v>94642</v>
      </c>
      <c r="H390" s="30"/>
      <c r="I390" s="42">
        <f t="shared" si="33"/>
        <v>94642</v>
      </c>
      <c r="J390" s="49">
        <f t="shared" si="31"/>
        <v>1.0185101482964207</v>
      </c>
      <c r="K390" s="47"/>
    </row>
    <row r="391" spans="1:11" ht="10.5" customHeight="1">
      <c r="A391" s="3"/>
      <c r="B391" s="3"/>
      <c r="C391" s="7"/>
      <c r="D391" s="20">
        <v>4120</v>
      </c>
      <c r="E391" s="21" t="s">
        <v>12</v>
      </c>
      <c r="F391" s="30">
        <v>12733</v>
      </c>
      <c r="G391" s="30">
        <v>13458</v>
      </c>
      <c r="H391" s="30"/>
      <c r="I391" s="42">
        <f t="shared" si="33"/>
        <v>13458</v>
      </c>
      <c r="J391" s="49">
        <f t="shared" si="31"/>
        <v>1.0569386633157936</v>
      </c>
      <c r="K391" s="47"/>
    </row>
    <row r="392" spans="1:11" ht="10.5" customHeight="1">
      <c r="A392" s="3"/>
      <c r="B392" s="3"/>
      <c r="C392" s="7"/>
      <c r="D392" s="20">
        <v>4210</v>
      </c>
      <c r="E392" s="21" t="s">
        <v>13</v>
      </c>
      <c r="F392" s="30">
        <v>31374</v>
      </c>
      <c r="G392" s="30">
        <v>24090</v>
      </c>
      <c r="H392" s="33"/>
      <c r="I392" s="42">
        <f t="shared" si="33"/>
        <v>24090</v>
      </c>
      <c r="J392" s="49">
        <f t="shared" si="31"/>
        <v>0.7678332377127558</v>
      </c>
      <c r="K392" s="47"/>
    </row>
    <row r="393" spans="1:11" ht="10.5" customHeight="1">
      <c r="A393" s="3"/>
      <c r="B393" s="3"/>
      <c r="C393" s="7"/>
      <c r="D393" s="20">
        <v>4260</v>
      </c>
      <c r="E393" s="21" t="s">
        <v>14</v>
      </c>
      <c r="F393" s="30">
        <v>5665</v>
      </c>
      <c r="G393" s="30">
        <v>5665</v>
      </c>
      <c r="H393" s="33"/>
      <c r="I393" s="42">
        <f t="shared" si="33"/>
        <v>5665</v>
      </c>
      <c r="J393" s="49">
        <f t="shared" si="31"/>
        <v>1</v>
      </c>
      <c r="K393" s="47"/>
    </row>
    <row r="394" spans="1:11" ht="10.5" customHeight="1">
      <c r="A394" s="3"/>
      <c r="B394" s="3"/>
      <c r="C394" s="7"/>
      <c r="D394" s="20">
        <v>4270</v>
      </c>
      <c r="E394" s="21" t="s">
        <v>15</v>
      </c>
      <c r="F394" s="30">
        <v>1600</v>
      </c>
      <c r="G394" s="30">
        <v>2600</v>
      </c>
      <c r="H394" s="33"/>
      <c r="I394" s="42">
        <f t="shared" si="33"/>
        <v>2600</v>
      </c>
      <c r="J394" s="49">
        <f t="shared" si="31"/>
        <v>1.625</v>
      </c>
      <c r="K394" s="47"/>
    </row>
    <row r="395" spans="1:11" ht="10.5" customHeight="1">
      <c r="A395" s="3"/>
      <c r="B395" s="3"/>
      <c r="C395" s="7"/>
      <c r="D395" s="20">
        <v>4300</v>
      </c>
      <c r="E395" s="21" t="s">
        <v>8</v>
      </c>
      <c r="F395" s="30">
        <v>115637</v>
      </c>
      <c r="G395" s="30">
        <v>114200</v>
      </c>
      <c r="H395" s="30"/>
      <c r="I395" s="42">
        <f t="shared" si="33"/>
        <v>114200</v>
      </c>
      <c r="J395" s="49">
        <f t="shared" si="31"/>
        <v>0.9875731815941264</v>
      </c>
      <c r="K395" s="47"/>
    </row>
    <row r="396" spans="1:11" ht="10.5" customHeight="1">
      <c r="A396" s="3"/>
      <c r="B396" s="3"/>
      <c r="C396" s="7"/>
      <c r="D396" s="20">
        <v>4410</v>
      </c>
      <c r="E396" s="21" t="s">
        <v>16</v>
      </c>
      <c r="F396" s="30">
        <v>500</v>
      </c>
      <c r="G396" s="30">
        <v>500</v>
      </c>
      <c r="H396" s="30"/>
      <c r="I396" s="42">
        <f t="shared" si="33"/>
        <v>500</v>
      </c>
      <c r="J396" s="49">
        <f t="shared" si="31"/>
        <v>1</v>
      </c>
      <c r="K396" s="47"/>
    </row>
    <row r="397" spans="1:11" ht="10.5" customHeight="1">
      <c r="A397" s="68"/>
      <c r="B397" s="68"/>
      <c r="C397" s="69"/>
      <c r="D397" s="70">
        <v>4430</v>
      </c>
      <c r="E397" s="71" t="s">
        <v>17</v>
      </c>
      <c r="F397" s="35">
        <v>3830</v>
      </c>
      <c r="G397" s="35">
        <v>4600</v>
      </c>
      <c r="H397" s="35"/>
      <c r="I397" s="72">
        <f t="shared" si="33"/>
        <v>4600</v>
      </c>
      <c r="J397" s="49">
        <f t="shared" si="31"/>
        <v>1.2010443864229765</v>
      </c>
      <c r="K397" s="47"/>
    </row>
    <row r="398" spans="1:11" ht="22.5" customHeight="1">
      <c r="A398" s="3"/>
      <c r="B398" s="3"/>
      <c r="C398" s="7"/>
      <c r="D398" s="20">
        <v>4440</v>
      </c>
      <c r="E398" s="27" t="s">
        <v>73</v>
      </c>
      <c r="F398" s="30">
        <v>21673</v>
      </c>
      <c r="G398" s="30">
        <v>17940</v>
      </c>
      <c r="H398" s="30"/>
      <c r="I398" s="42">
        <f t="shared" si="33"/>
        <v>17940</v>
      </c>
      <c r="J398" s="49">
        <f aca="true" t="shared" si="34" ref="J398:J432">+I398/F398</f>
        <v>0.8277580399575508</v>
      </c>
      <c r="K398" s="47"/>
    </row>
    <row r="399" spans="1:11" ht="22.5" customHeight="1">
      <c r="A399" s="3"/>
      <c r="B399" s="3"/>
      <c r="C399" s="7"/>
      <c r="D399" s="20">
        <v>6060</v>
      </c>
      <c r="E399" s="27" t="s">
        <v>78</v>
      </c>
      <c r="F399" s="30">
        <v>11000</v>
      </c>
      <c r="G399" s="30">
        <v>0</v>
      </c>
      <c r="H399" s="30"/>
      <c r="I399" s="42">
        <f t="shared" si="33"/>
        <v>0</v>
      </c>
      <c r="J399" s="49">
        <f t="shared" si="34"/>
        <v>0</v>
      </c>
      <c r="K399" s="47"/>
    </row>
    <row r="400" spans="1:11" ht="22.5" customHeight="1">
      <c r="A400" s="3"/>
      <c r="B400" s="23">
        <v>85246</v>
      </c>
      <c r="C400" s="16"/>
      <c r="D400" s="18"/>
      <c r="E400" s="19" t="s">
        <v>124</v>
      </c>
      <c r="F400" s="29">
        <f>+F401</f>
        <v>3079</v>
      </c>
      <c r="G400" s="29">
        <f>SUM(G401)</f>
        <v>0</v>
      </c>
      <c r="H400" s="29">
        <f>SUM(H401)</f>
        <v>0</v>
      </c>
      <c r="I400" s="41">
        <f>SUM(I401)</f>
        <v>0</v>
      </c>
      <c r="J400" s="48">
        <f>+I400/F400</f>
        <v>0</v>
      </c>
      <c r="K400" s="47"/>
    </row>
    <row r="401" spans="1:11" ht="12" customHeight="1">
      <c r="A401" s="3"/>
      <c r="B401" s="3"/>
      <c r="C401" s="7"/>
      <c r="D401" s="20">
        <v>4300</v>
      </c>
      <c r="E401" s="21" t="s">
        <v>8</v>
      </c>
      <c r="F401" s="30">
        <v>3079</v>
      </c>
      <c r="G401" s="30">
        <v>0</v>
      </c>
      <c r="H401" s="30"/>
      <c r="I401" s="42">
        <f>SUM(G401:H401)</f>
        <v>0</v>
      </c>
      <c r="J401" s="49">
        <f>+I401/F401</f>
        <v>0</v>
      </c>
      <c r="K401" s="47"/>
    </row>
    <row r="402" spans="1:11" ht="12.75" customHeight="1">
      <c r="A402" s="3"/>
      <c r="B402" s="23">
        <v>85395</v>
      </c>
      <c r="C402" s="16"/>
      <c r="D402" s="18"/>
      <c r="E402" s="19" t="s">
        <v>25</v>
      </c>
      <c r="F402" s="29">
        <f>SUM(F403:F407)</f>
        <v>22787</v>
      </c>
      <c r="G402" s="29">
        <f>SUM(G403:G407)</f>
        <v>12060</v>
      </c>
      <c r="H402" s="29">
        <f>SUM(H403:H407)</f>
        <v>0</v>
      </c>
      <c r="I402" s="29">
        <f>SUM(I403:I407)</f>
        <v>12060</v>
      </c>
      <c r="J402" s="48">
        <f t="shared" si="34"/>
        <v>0.529249133277746</v>
      </c>
      <c r="K402" s="47"/>
    </row>
    <row r="403" spans="1:11" ht="35.25" customHeight="1">
      <c r="A403" s="3"/>
      <c r="B403" s="3"/>
      <c r="C403" s="7"/>
      <c r="D403" s="20">
        <v>2820</v>
      </c>
      <c r="E403" s="73" t="s">
        <v>99</v>
      </c>
      <c r="F403" s="30">
        <v>12060</v>
      </c>
      <c r="G403" s="30">
        <v>12060</v>
      </c>
      <c r="H403" s="30">
        <v>0</v>
      </c>
      <c r="I403" s="42">
        <f t="shared" si="33"/>
        <v>12060</v>
      </c>
      <c r="J403" s="49">
        <f t="shared" si="34"/>
        <v>1</v>
      </c>
      <c r="K403" s="47"/>
    </row>
    <row r="404" spans="1:11" ht="14.25" customHeight="1">
      <c r="A404" s="3"/>
      <c r="B404" s="3"/>
      <c r="C404" s="7"/>
      <c r="D404" s="20">
        <v>4110</v>
      </c>
      <c r="E404" s="21" t="s">
        <v>11</v>
      </c>
      <c r="F404" s="30">
        <v>404</v>
      </c>
      <c r="G404" s="30"/>
      <c r="H404" s="30"/>
      <c r="I404" s="42"/>
      <c r="J404" s="49"/>
      <c r="K404" s="47"/>
    </row>
    <row r="405" spans="1:11" ht="15" customHeight="1">
      <c r="A405" s="3"/>
      <c r="B405" s="3"/>
      <c r="C405" s="7"/>
      <c r="D405" s="20">
        <v>4120</v>
      </c>
      <c r="E405" s="21" t="s">
        <v>12</v>
      </c>
      <c r="F405" s="30">
        <v>56</v>
      </c>
      <c r="G405" s="30"/>
      <c r="H405" s="30"/>
      <c r="I405" s="42"/>
      <c r="J405" s="49"/>
      <c r="K405" s="47"/>
    </row>
    <row r="406" spans="1:11" ht="12.75" customHeight="1">
      <c r="A406" s="3"/>
      <c r="B406" s="3"/>
      <c r="C406" s="7"/>
      <c r="D406" s="20">
        <v>4300</v>
      </c>
      <c r="E406" s="21" t="s">
        <v>8</v>
      </c>
      <c r="F406" s="30">
        <v>9040</v>
      </c>
      <c r="G406" s="30"/>
      <c r="H406" s="30"/>
      <c r="I406" s="42"/>
      <c r="J406" s="49"/>
      <c r="K406" s="47"/>
    </row>
    <row r="407" spans="1:11" ht="24.75" customHeight="1">
      <c r="A407" s="3"/>
      <c r="B407" s="3"/>
      <c r="C407" s="7"/>
      <c r="D407" s="20">
        <v>4440</v>
      </c>
      <c r="E407" s="27" t="s">
        <v>73</v>
      </c>
      <c r="F407" s="30">
        <v>1227</v>
      </c>
      <c r="G407" s="30"/>
      <c r="H407" s="30"/>
      <c r="I407" s="42"/>
      <c r="J407" s="49"/>
      <c r="K407" s="47"/>
    </row>
    <row r="408" spans="1:11" ht="17.25" customHeight="1">
      <c r="A408" s="25">
        <v>854</v>
      </c>
      <c r="B408" s="8"/>
      <c r="C408" s="8"/>
      <c r="D408" s="12"/>
      <c r="E408" s="13" t="s">
        <v>105</v>
      </c>
      <c r="F408" s="28">
        <f>SUM(F409,F422,F433,F435)</f>
        <v>1170926</v>
      </c>
      <c r="G408" s="28">
        <f>SUM(G409,G422,G433,G435)</f>
        <v>1303072</v>
      </c>
      <c r="H408" s="28">
        <f>SUM(H409,H422,H433,H435)</f>
        <v>0</v>
      </c>
      <c r="I408" s="28">
        <f>SUM(I409,I422,I433,I435)</f>
        <v>1303072</v>
      </c>
      <c r="J408" s="50">
        <f t="shared" si="34"/>
        <v>1.1128559789431611</v>
      </c>
      <c r="K408" s="47"/>
    </row>
    <row r="409" spans="1:11" ht="24" customHeight="1">
      <c r="A409" s="3"/>
      <c r="B409" s="36">
        <v>85406</v>
      </c>
      <c r="C409" s="15"/>
      <c r="D409" s="14"/>
      <c r="E409" s="53" t="s">
        <v>106</v>
      </c>
      <c r="F409" s="31">
        <f>SUM(F410:F421)</f>
        <v>840194</v>
      </c>
      <c r="G409" s="31">
        <f>SUM(G410:G421)</f>
        <v>935960</v>
      </c>
      <c r="H409" s="31">
        <f>SUM(H410:H421)</f>
        <v>0</v>
      </c>
      <c r="I409" s="43">
        <f>SUM(I410:I421)</f>
        <v>935960</v>
      </c>
      <c r="J409" s="48">
        <f t="shared" si="34"/>
        <v>1.1139808187156777</v>
      </c>
      <c r="K409" s="47"/>
    </row>
    <row r="410" spans="1:11" ht="22.5" customHeight="1">
      <c r="A410" s="3"/>
      <c r="B410" s="3"/>
      <c r="C410" s="7"/>
      <c r="D410" s="20">
        <v>3020</v>
      </c>
      <c r="E410" s="27" t="s">
        <v>71</v>
      </c>
      <c r="F410" s="30">
        <v>6518</v>
      </c>
      <c r="G410" s="30">
        <v>6518</v>
      </c>
      <c r="H410" s="30">
        <v>0</v>
      </c>
      <c r="I410" s="42">
        <f aca="true" t="shared" si="35" ref="I410:I421">SUM(G410:H410)</f>
        <v>6518</v>
      </c>
      <c r="J410" s="49">
        <f t="shared" si="34"/>
        <v>1</v>
      </c>
      <c r="K410" s="47"/>
    </row>
    <row r="411" spans="1:11" ht="12" customHeight="1">
      <c r="A411" s="3"/>
      <c r="B411" s="3"/>
      <c r="C411" s="7"/>
      <c r="D411" s="20">
        <v>4010</v>
      </c>
      <c r="E411" s="21" t="s">
        <v>70</v>
      </c>
      <c r="F411" s="30">
        <v>567745</v>
      </c>
      <c r="G411" s="30">
        <v>630644</v>
      </c>
      <c r="H411" s="30">
        <v>0</v>
      </c>
      <c r="I411" s="42">
        <f t="shared" si="35"/>
        <v>630644</v>
      </c>
      <c r="J411" s="49">
        <f t="shared" si="34"/>
        <v>1.1107874133633937</v>
      </c>
      <c r="K411" s="77"/>
    </row>
    <row r="412" spans="1:11" ht="10.5" customHeight="1">
      <c r="A412" s="3"/>
      <c r="B412" s="3"/>
      <c r="C412" s="7"/>
      <c r="D412" s="20">
        <v>4040</v>
      </c>
      <c r="E412" s="21" t="s">
        <v>10</v>
      </c>
      <c r="F412" s="30">
        <v>40513</v>
      </c>
      <c r="G412" s="30">
        <v>47267</v>
      </c>
      <c r="H412" s="30">
        <v>0</v>
      </c>
      <c r="I412" s="42">
        <f t="shared" si="35"/>
        <v>47267</v>
      </c>
      <c r="J412" s="49">
        <f t="shared" si="34"/>
        <v>1.1667119196307358</v>
      </c>
      <c r="K412" s="77"/>
    </row>
    <row r="413" spans="1:11" ht="10.5" customHeight="1">
      <c r="A413" s="3"/>
      <c r="B413" s="3"/>
      <c r="C413" s="7"/>
      <c r="D413" s="20">
        <v>4110</v>
      </c>
      <c r="E413" s="21" t="s">
        <v>11</v>
      </c>
      <c r="F413" s="30">
        <v>101075</v>
      </c>
      <c r="G413" s="30">
        <v>120204</v>
      </c>
      <c r="H413" s="30">
        <v>0</v>
      </c>
      <c r="I413" s="42">
        <f t="shared" si="35"/>
        <v>120204</v>
      </c>
      <c r="J413" s="49">
        <f t="shared" si="34"/>
        <v>1.1892555033391046</v>
      </c>
      <c r="K413" s="77"/>
    </row>
    <row r="414" spans="1:11" ht="10.5" customHeight="1">
      <c r="A414" s="3"/>
      <c r="B414" s="3"/>
      <c r="C414" s="7"/>
      <c r="D414" s="20">
        <v>4120</v>
      </c>
      <c r="E414" s="21" t="s">
        <v>12</v>
      </c>
      <c r="F414" s="30">
        <v>14569</v>
      </c>
      <c r="G414" s="30">
        <v>16370</v>
      </c>
      <c r="H414" s="30">
        <v>0</v>
      </c>
      <c r="I414" s="42">
        <f t="shared" si="35"/>
        <v>16370</v>
      </c>
      <c r="J414" s="49">
        <f t="shared" si="34"/>
        <v>1.1236186423227401</v>
      </c>
      <c r="K414" s="77"/>
    </row>
    <row r="415" spans="1:11" ht="10.5" customHeight="1">
      <c r="A415" s="3"/>
      <c r="B415" s="3"/>
      <c r="C415" s="7"/>
      <c r="D415" s="20">
        <v>4210</v>
      </c>
      <c r="E415" s="21" t="s">
        <v>13</v>
      </c>
      <c r="F415" s="30">
        <v>15636</v>
      </c>
      <c r="G415" s="30">
        <v>15636</v>
      </c>
      <c r="H415" s="30">
        <v>0</v>
      </c>
      <c r="I415" s="42">
        <f t="shared" si="35"/>
        <v>15636</v>
      </c>
      <c r="J415" s="49">
        <f t="shared" si="34"/>
        <v>1</v>
      </c>
      <c r="K415" s="77"/>
    </row>
    <row r="416" spans="1:11" ht="21.75" customHeight="1">
      <c r="A416" s="3"/>
      <c r="B416" s="3"/>
      <c r="C416" s="7"/>
      <c r="D416" s="20">
        <v>4240</v>
      </c>
      <c r="E416" s="27" t="s">
        <v>94</v>
      </c>
      <c r="F416" s="30">
        <v>3000</v>
      </c>
      <c r="G416" s="30">
        <v>3000</v>
      </c>
      <c r="H416" s="30">
        <v>0</v>
      </c>
      <c r="I416" s="42">
        <f t="shared" si="35"/>
        <v>3000</v>
      </c>
      <c r="J416" s="49">
        <f t="shared" si="34"/>
        <v>1</v>
      </c>
      <c r="K416" s="77"/>
    </row>
    <row r="417" spans="1:11" ht="10.5" customHeight="1">
      <c r="A417" s="3"/>
      <c r="B417" s="3"/>
      <c r="C417" s="7"/>
      <c r="D417" s="20">
        <v>4260</v>
      </c>
      <c r="E417" s="21" t="s">
        <v>14</v>
      </c>
      <c r="F417" s="30">
        <v>2964</v>
      </c>
      <c r="G417" s="30">
        <v>2964</v>
      </c>
      <c r="H417" s="30">
        <v>0</v>
      </c>
      <c r="I417" s="42">
        <f t="shared" si="35"/>
        <v>2964</v>
      </c>
      <c r="J417" s="49">
        <f t="shared" si="34"/>
        <v>1</v>
      </c>
      <c r="K417" s="47"/>
    </row>
    <row r="418" spans="1:11" ht="10.5" customHeight="1">
      <c r="A418" s="3"/>
      <c r="B418" s="3"/>
      <c r="C418" s="7"/>
      <c r="D418" s="20">
        <v>4270</v>
      </c>
      <c r="E418" s="21" t="s">
        <v>15</v>
      </c>
      <c r="F418" s="30">
        <v>2575</v>
      </c>
      <c r="G418" s="30">
        <v>2575</v>
      </c>
      <c r="H418" s="30">
        <v>0</v>
      </c>
      <c r="I418" s="42">
        <f t="shared" si="35"/>
        <v>2575</v>
      </c>
      <c r="J418" s="49">
        <f t="shared" si="34"/>
        <v>1</v>
      </c>
      <c r="K418" s="47"/>
    </row>
    <row r="419" spans="1:11" ht="10.5" customHeight="1">
      <c r="A419" s="3"/>
      <c r="B419" s="3"/>
      <c r="C419" s="7"/>
      <c r="D419" s="20">
        <v>4300</v>
      </c>
      <c r="E419" s="21" t="s">
        <v>8</v>
      </c>
      <c r="F419" s="30">
        <v>42124</v>
      </c>
      <c r="G419" s="30">
        <v>41224</v>
      </c>
      <c r="H419" s="30">
        <v>0</v>
      </c>
      <c r="I419" s="42">
        <f t="shared" si="35"/>
        <v>41224</v>
      </c>
      <c r="J419" s="49">
        <f t="shared" si="34"/>
        <v>0.9786345076440984</v>
      </c>
      <c r="K419" s="47"/>
    </row>
    <row r="420" spans="1:11" ht="10.5" customHeight="1">
      <c r="A420" s="3"/>
      <c r="B420" s="3"/>
      <c r="C420" s="7"/>
      <c r="D420" s="20">
        <v>4410</v>
      </c>
      <c r="E420" s="21" t="s">
        <v>16</v>
      </c>
      <c r="F420" s="30">
        <v>3279</v>
      </c>
      <c r="G420" s="30">
        <v>3279</v>
      </c>
      <c r="H420" s="30">
        <v>0</v>
      </c>
      <c r="I420" s="42">
        <f t="shared" si="35"/>
        <v>3279</v>
      </c>
      <c r="J420" s="49">
        <f t="shared" si="34"/>
        <v>1</v>
      </c>
      <c r="K420" s="47"/>
    </row>
    <row r="421" spans="1:11" ht="24.75" customHeight="1">
      <c r="A421" s="3"/>
      <c r="B421" s="3"/>
      <c r="C421" s="7"/>
      <c r="D421" s="20">
        <v>4440</v>
      </c>
      <c r="E421" s="27" t="s">
        <v>73</v>
      </c>
      <c r="F421" s="30">
        <v>40196</v>
      </c>
      <c r="G421" s="30">
        <v>46279</v>
      </c>
      <c r="H421" s="30">
        <v>0</v>
      </c>
      <c r="I421" s="42">
        <f t="shared" si="35"/>
        <v>46279</v>
      </c>
      <c r="J421" s="49">
        <f t="shared" si="34"/>
        <v>1.151333466016519</v>
      </c>
      <c r="K421" s="47"/>
    </row>
    <row r="422" spans="1:11" ht="10.5" customHeight="1">
      <c r="A422" s="3"/>
      <c r="B422" s="23">
        <v>85410</v>
      </c>
      <c r="C422" s="16"/>
      <c r="D422" s="18"/>
      <c r="E422" s="19" t="s">
        <v>59</v>
      </c>
      <c r="F422" s="29">
        <f>SUM(F423:F432)</f>
        <v>125523</v>
      </c>
      <c r="G422" s="29">
        <f>SUM(G423:G432)</f>
        <v>152112</v>
      </c>
      <c r="H422" s="29">
        <f>SUM(H423:H432)</f>
        <v>0</v>
      </c>
      <c r="I422" s="41">
        <f>SUM(I423:I432)</f>
        <v>152112</v>
      </c>
      <c r="J422" s="48">
        <f t="shared" si="34"/>
        <v>1.211825721182572</v>
      </c>
      <c r="K422" s="47"/>
    </row>
    <row r="423" spans="1:11" ht="24" customHeight="1">
      <c r="A423" s="3"/>
      <c r="B423" s="3"/>
      <c r="C423" s="7"/>
      <c r="D423" s="20">
        <v>3020</v>
      </c>
      <c r="E423" s="27" t="s">
        <v>71</v>
      </c>
      <c r="F423" s="30">
        <v>1708</v>
      </c>
      <c r="G423" s="30">
        <v>1708</v>
      </c>
      <c r="H423" s="30">
        <v>0</v>
      </c>
      <c r="I423" s="42">
        <f aca="true" t="shared" si="36" ref="I423:I432">SUM(G423:H423)</f>
        <v>1708</v>
      </c>
      <c r="J423" s="49">
        <f t="shared" si="34"/>
        <v>1</v>
      </c>
      <c r="K423" s="47"/>
    </row>
    <row r="424" spans="1:11" ht="12" customHeight="1">
      <c r="A424" s="3"/>
      <c r="B424" s="3"/>
      <c r="C424" s="7"/>
      <c r="D424" s="20">
        <v>4010</v>
      </c>
      <c r="E424" s="21" t="s">
        <v>70</v>
      </c>
      <c r="F424" s="30">
        <v>69593</v>
      </c>
      <c r="G424" s="30">
        <v>90530</v>
      </c>
      <c r="H424" s="30">
        <v>0</v>
      </c>
      <c r="I424" s="42">
        <f t="shared" si="36"/>
        <v>90530</v>
      </c>
      <c r="J424" s="49">
        <f t="shared" si="34"/>
        <v>1.300849223341428</v>
      </c>
      <c r="K424" s="77"/>
    </row>
    <row r="425" spans="1:11" ht="10.5" customHeight="1">
      <c r="A425" s="3"/>
      <c r="B425" s="3"/>
      <c r="C425" s="7"/>
      <c r="D425" s="20">
        <v>4040</v>
      </c>
      <c r="E425" s="21" t="s">
        <v>10</v>
      </c>
      <c r="F425" s="30">
        <v>7022</v>
      </c>
      <c r="G425" s="30">
        <v>6724</v>
      </c>
      <c r="H425" s="30">
        <v>0</v>
      </c>
      <c r="I425" s="42">
        <f t="shared" si="36"/>
        <v>6724</v>
      </c>
      <c r="J425" s="49">
        <f t="shared" si="34"/>
        <v>0.9575619481629165</v>
      </c>
      <c r="K425" s="77"/>
    </row>
    <row r="426" spans="1:11" ht="10.5" customHeight="1">
      <c r="A426" s="3"/>
      <c r="B426" s="3"/>
      <c r="C426" s="7"/>
      <c r="D426" s="20">
        <v>4110</v>
      </c>
      <c r="E426" s="21" t="s">
        <v>11</v>
      </c>
      <c r="F426" s="30">
        <v>12450</v>
      </c>
      <c r="G426" s="30">
        <v>17481</v>
      </c>
      <c r="H426" s="30">
        <v>0</v>
      </c>
      <c r="I426" s="42">
        <f t="shared" si="36"/>
        <v>17481</v>
      </c>
      <c r="J426" s="49">
        <f t="shared" si="34"/>
        <v>1.4040963855421686</v>
      </c>
      <c r="K426" s="77"/>
    </row>
    <row r="427" spans="1:11" ht="10.5" customHeight="1">
      <c r="A427" s="3"/>
      <c r="B427" s="3"/>
      <c r="C427" s="7"/>
      <c r="D427" s="20">
        <v>4120</v>
      </c>
      <c r="E427" s="21" t="s">
        <v>12</v>
      </c>
      <c r="F427" s="30">
        <v>1700</v>
      </c>
      <c r="G427" s="30">
        <v>2453</v>
      </c>
      <c r="H427" s="30">
        <v>0</v>
      </c>
      <c r="I427" s="42">
        <f t="shared" si="36"/>
        <v>2453</v>
      </c>
      <c r="J427" s="49">
        <f t="shared" si="34"/>
        <v>1.4429411764705882</v>
      </c>
      <c r="K427" s="77"/>
    </row>
    <row r="428" spans="1:11" ht="10.5" customHeight="1">
      <c r="A428" s="3"/>
      <c r="B428" s="3"/>
      <c r="C428" s="7"/>
      <c r="D428" s="20">
        <v>4210</v>
      </c>
      <c r="E428" s="21" t="s">
        <v>13</v>
      </c>
      <c r="F428" s="30">
        <v>18800</v>
      </c>
      <c r="G428" s="30">
        <v>18800</v>
      </c>
      <c r="H428" s="30">
        <v>0</v>
      </c>
      <c r="I428" s="42">
        <f t="shared" si="36"/>
        <v>18800</v>
      </c>
      <c r="J428" s="49">
        <f t="shared" si="34"/>
        <v>1</v>
      </c>
      <c r="K428" s="77"/>
    </row>
    <row r="429" spans="1:11" ht="10.5" customHeight="1">
      <c r="A429" s="3"/>
      <c r="B429" s="3"/>
      <c r="C429" s="7"/>
      <c r="D429" s="20">
        <v>4260</v>
      </c>
      <c r="E429" s="21" t="s">
        <v>14</v>
      </c>
      <c r="F429" s="30">
        <v>5200</v>
      </c>
      <c r="G429" s="30">
        <v>5200</v>
      </c>
      <c r="H429" s="30">
        <v>0</v>
      </c>
      <c r="I429" s="42">
        <f t="shared" si="36"/>
        <v>5200</v>
      </c>
      <c r="J429" s="49">
        <f t="shared" si="34"/>
        <v>1</v>
      </c>
      <c r="K429" s="77"/>
    </row>
    <row r="430" spans="1:11" ht="10.5" customHeight="1">
      <c r="A430" s="3"/>
      <c r="B430" s="3"/>
      <c r="C430" s="7"/>
      <c r="D430" s="20">
        <v>4270</v>
      </c>
      <c r="E430" s="21" t="s">
        <v>15</v>
      </c>
      <c r="F430" s="30">
        <v>1700</v>
      </c>
      <c r="G430" s="30">
        <v>1700</v>
      </c>
      <c r="H430" s="30">
        <v>0</v>
      </c>
      <c r="I430" s="42">
        <f t="shared" si="36"/>
        <v>1700</v>
      </c>
      <c r="J430" s="49">
        <f t="shared" si="34"/>
        <v>1</v>
      </c>
      <c r="K430" s="47"/>
    </row>
    <row r="431" spans="1:11" ht="10.5" customHeight="1">
      <c r="A431" s="3"/>
      <c r="B431" s="3"/>
      <c r="C431" s="7"/>
      <c r="D431" s="20">
        <v>4300</v>
      </c>
      <c r="E431" s="21" t="s">
        <v>8</v>
      </c>
      <c r="F431" s="30">
        <v>1800</v>
      </c>
      <c r="G431" s="30">
        <v>1800</v>
      </c>
      <c r="H431" s="30">
        <v>0</v>
      </c>
      <c r="I431" s="42">
        <f t="shared" si="36"/>
        <v>1800</v>
      </c>
      <c r="J431" s="49">
        <f t="shared" si="34"/>
        <v>1</v>
      </c>
      <c r="K431" s="47"/>
    </row>
    <row r="432" spans="1:11" ht="24" customHeight="1">
      <c r="A432" s="68"/>
      <c r="B432" s="68"/>
      <c r="C432" s="69"/>
      <c r="D432" s="70">
        <v>4440</v>
      </c>
      <c r="E432" s="73" t="s">
        <v>73</v>
      </c>
      <c r="F432" s="35">
        <v>5550</v>
      </c>
      <c r="G432" s="35">
        <v>5716</v>
      </c>
      <c r="H432" s="35">
        <v>0</v>
      </c>
      <c r="I432" s="72">
        <f t="shared" si="36"/>
        <v>5716</v>
      </c>
      <c r="J432" s="49">
        <f t="shared" si="34"/>
        <v>1.0299099099099098</v>
      </c>
      <c r="K432" s="47"/>
    </row>
    <row r="433" spans="1:11" ht="10.5" customHeight="1">
      <c r="A433" s="3"/>
      <c r="B433" s="23">
        <v>85415</v>
      </c>
      <c r="C433" s="16"/>
      <c r="D433" s="18"/>
      <c r="E433" s="19" t="s">
        <v>60</v>
      </c>
      <c r="F433" s="29">
        <f>+F434</f>
        <v>200000</v>
      </c>
      <c r="G433" s="29">
        <f>SUM(G434)</f>
        <v>215000</v>
      </c>
      <c r="H433" s="29">
        <f>SUM(H434)</f>
        <v>0</v>
      </c>
      <c r="I433" s="41">
        <f>SUM(I434)</f>
        <v>215000</v>
      </c>
      <c r="J433" s="48">
        <f aca="true" t="shared" si="37" ref="J433:J462">+I433/F433</f>
        <v>1.075</v>
      </c>
      <c r="K433" s="47"/>
    </row>
    <row r="434" spans="1:11" ht="13.5" customHeight="1">
      <c r="A434" s="3"/>
      <c r="B434" s="3"/>
      <c r="C434" s="7"/>
      <c r="D434" s="20">
        <v>3240</v>
      </c>
      <c r="E434" s="27" t="s">
        <v>107</v>
      </c>
      <c r="F434" s="30">
        <v>200000</v>
      </c>
      <c r="G434" s="30">
        <v>215000</v>
      </c>
      <c r="H434" s="30">
        <v>0</v>
      </c>
      <c r="I434" s="42">
        <f>SUM(G434:H434)</f>
        <v>215000</v>
      </c>
      <c r="J434" s="49">
        <f t="shared" si="37"/>
        <v>1.075</v>
      </c>
      <c r="K434" s="47"/>
    </row>
    <row r="435" spans="1:11" ht="13.5" customHeight="1">
      <c r="A435" s="3"/>
      <c r="B435" s="23">
        <v>85446</v>
      </c>
      <c r="C435" s="16"/>
      <c r="D435" s="18"/>
      <c r="E435" s="19" t="s">
        <v>124</v>
      </c>
      <c r="F435" s="29">
        <f>+F436</f>
        <v>5209</v>
      </c>
      <c r="G435" s="29">
        <f>SUM(G436)</f>
        <v>0</v>
      </c>
      <c r="H435" s="29">
        <f>SUM(H436)</f>
        <v>0</v>
      </c>
      <c r="I435" s="41">
        <f>SUM(I436)</f>
        <v>0</v>
      </c>
      <c r="J435" s="48">
        <f>+I435/F435</f>
        <v>0</v>
      </c>
      <c r="K435" s="47"/>
    </row>
    <row r="436" spans="1:11" ht="13.5" customHeight="1">
      <c r="A436" s="3"/>
      <c r="B436" s="3"/>
      <c r="C436" s="7"/>
      <c r="D436" s="20">
        <v>4300</v>
      </c>
      <c r="E436" s="21" t="s">
        <v>8</v>
      </c>
      <c r="F436" s="30">
        <v>5209</v>
      </c>
      <c r="G436" s="30">
        <v>0</v>
      </c>
      <c r="H436" s="30"/>
      <c r="I436" s="42">
        <f>SUM(G436:H436)</f>
        <v>0</v>
      </c>
      <c r="J436" s="49">
        <f>+I436/F436</f>
        <v>0</v>
      </c>
      <c r="K436" s="47"/>
    </row>
    <row r="437" spans="1:11" ht="17.25" customHeight="1">
      <c r="A437" s="25">
        <v>900</v>
      </c>
      <c r="B437" s="8"/>
      <c r="C437" s="8"/>
      <c r="D437" s="12"/>
      <c r="E437" s="13" t="s">
        <v>108</v>
      </c>
      <c r="F437" s="28">
        <f>SUM(F438,F440,F442)</f>
        <v>3415000</v>
      </c>
      <c r="G437" s="28">
        <f>SUM(G440,G442)</f>
        <v>0</v>
      </c>
      <c r="H437" s="28">
        <f>SUM(H440,H442)</f>
        <v>0</v>
      </c>
      <c r="I437" s="40">
        <f>SUM(I440,I442)</f>
        <v>0</v>
      </c>
      <c r="J437" s="50">
        <f t="shared" si="37"/>
        <v>0</v>
      </c>
      <c r="K437" s="47"/>
    </row>
    <row r="438" spans="1:11" ht="17.25" customHeight="1">
      <c r="A438" s="3"/>
      <c r="B438" s="23">
        <v>90002</v>
      </c>
      <c r="C438" s="16"/>
      <c r="D438" s="18"/>
      <c r="E438" s="19" t="s">
        <v>135</v>
      </c>
      <c r="F438" s="29">
        <f>+F439</f>
        <v>8700</v>
      </c>
      <c r="G438" s="29">
        <f>SUM(G439)</f>
        <v>0</v>
      </c>
      <c r="H438" s="29">
        <f>SUM(H439)</f>
        <v>0</v>
      </c>
      <c r="I438" s="41">
        <f>SUM(I439)</f>
        <v>0</v>
      </c>
      <c r="J438" s="48">
        <f>+I438/F438</f>
        <v>0</v>
      </c>
      <c r="K438" s="47"/>
    </row>
    <row r="439" spans="1:11" ht="17.25" customHeight="1">
      <c r="A439" s="3"/>
      <c r="B439" s="3"/>
      <c r="C439" s="7"/>
      <c r="D439" s="20">
        <v>4300</v>
      </c>
      <c r="E439" s="21" t="s">
        <v>8</v>
      </c>
      <c r="F439" s="30">
        <v>8700</v>
      </c>
      <c r="G439" s="30">
        <v>0</v>
      </c>
      <c r="H439" s="30">
        <v>0</v>
      </c>
      <c r="I439" s="42">
        <f>SUM(G439:H439)</f>
        <v>0</v>
      </c>
      <c r="J439" s="49">
        <f>+I439/F439</f>
        <v>0</v>
      </c>
      <c r="K439" s="47"/>
    </row>
    <row r="440" spans="1:11" ht="10.5" customHeight="1">
      <c r="A440" s="3"/>
      <c r="B440" s="23">
        <v>90006</v>
      </c>
      <c r="C440" s="16"/>
      <c r="D440" s="18"/>
      <c r="E440" s="19" t="s">
        <v>61</v>
      </c>
      <c r="F440" s="29">
        <f>+F441</f>
        <v>3400000</v>
      </c>
      <c r="G440" s="29">
        <f>SUM(G441)</f>
        <v>0</v>
      </c>
      <c r="H440" s="29">
        <f>SUM(H441)</f>
        <v>0</v>
      </c>
      <c r="I440" s="41">
        <f>SUM(I441)</f>
        <v>0</v>
      </c>
      <c r="J440" s="48">
        <f t="shared" si="37"/>
        <v>0</v>
      </c>
      <c r="K440" s="47"/>
    </row>
    <row r="441" spans="1:11" ht="10.5" customHeight="1">
      <c r="A441" s="3"/>
      <c r="B441" s="3"/>
      <c r="C441" s="7"/>
      <c r="D441" s="20">
        <v>4300</v>
      </c>
      <c r="E441" s="21" t="s">
        <v>8</v>
      </c>
      <c r="F441" s="30">
        <v>3400000</v>
      </c>
      <c r="G441" s="30">
        <v>0</v>
      </c>
      <c r="H441" s="30">
        <v>0</v>
      </c>
      <c r="I441" s="42">
        <f>SUM(G441:H441)</f>
        <v>0</v>
      </c>
      <c r="J441" s="49">
        <f t="shared" si="37"/>
        <v>0</v>
      </c>
      <c r="K441" s="47"/>
    </row>
    <row r="442" spans="1:11" ht="10.5" customHeight="1">
      <c r="A442" s="3"/>
      <c r="B442" s="23">
        <v>90095</v>
      </c>
      <c r="C442" s="16"/>
      <c r="D442" s="18"/>
      <c r="E442" s="19" t="s">
        <v>25</v>
      </c>
      <c r="F442" s="29">
        <f>+F443</f>
        <v>6300</v>
      </c>
      <c r="G442" s="29">
        <f>SUM(G443)</f>
        <v>0</v>
      </c>
      <c r="H442" s="29">
        <f>SUM(H443)</f>
        <v>0</v>
      </c>
      <c r="I442" s="41">
        <f>SUM(I443)</f>
        <v>0</v>
      </c>
      <c r="J442" s="48">
        <f t="shared" si="37"/>
        <v>0</v>
      </c>
      <c r="K442" s="47"/>
    </row>
    <row r="443" spans="1:11" ht="46.5" customHeight="1">
      <c r="A443" s="3"/>
      <c r="B443" s="3"/>
      <c r="C443" s="2"/>
      <c r="D443" s="24">
        <v>2900</v>
      </c>
      <c r="E443" s="54" t="s">
        <v>109</v>
      </c>
      <c r="F443" s="33">
        <v>6300</v>
      </c>
      <c r="G443" s="33">
        <v>0</v>
      </c>
      <c r="H443" s="33">
        <v>0</v>
      </c>
      <c r="I443" s="45">
        <f>SUM(G443:H443)</f>
        <v>0</v>
      </c>
      <c r="J443" s="49">
        <f t="shared" si="37"/>
        <v>0</v>
      </c>
      <c r="K443" s="47"/>
    </row>
    <row r="444" spans="1:11" ht="17.25" customHeight="1">
      <c r="A444" s="25">
        <v>921</v>
      </c>
      <c r="B444" s="8"/>
      <c r="C444" s="8"/>
      <c r="D444" s="12"/>
      <c r="E444" s="13" t="s">
        <v>110</v>
      </c>
      <c r="F444" s="28">
        <f>SUM(F445,F447,F450,F452,F455)</f>
        <v>98796</v>
      </c>
      <c r="G444" s="28">
        <f>SUM(G445,G447,G450,G452,G455)</f>
        <v>95166</v>
      </c>
      <c r="H444" s="28">
        <f>SUM(H445,H447,H450,H452,H455)</f>
        <v>0</v>
      </c>
      <c r="I444" s="40">
        <f>SUM(I445,I447,I450,I452,I455)</f>
        <v>95166</v>
      </c>
      <c r="J444" s="50">
        <f t="shared" si="37"/>
        <v>0.9632576217660634</v>
      </c>
      <c r="K444" s="47"/>
    </row>
    <row r="445" spans="1:11" ht="10.5" customHeight="1">
      <c r="A445" s="3"/>
      <c r="B445" s="23">
        <v>92105</v>
      </c>
      <c r="C445" s="16"/>
      <c r="D445" s="18"/>
      <c r="E445" s="19" t="s">
        <v>62</v>
      </c>
      <c r="F445" s="29">
        <f>+F446</f>
        <v>5150</v>
      </c>
      <c r="G445" s="29">
        <f>SUM(G446)</f>
        <v>5150</v>
      </c>
      <c r="H445" s="29">
        <f>SUM(H446)</f>
        <v>0</v>
      </c>
      <c r="I445" s="41">
        <f>SUM(I446)</f>
        <v>5150</v>
      </c>
      <c r="J445" s="48">
        <f t="shared" si="37"/>
        <v>1</v>
      </c>
      <c r="K445" s="47"/>
    </row>
    <row r="446" spans="1:11" ht="10.5" customHeight="1">
      <c r="A446" s="3"/>
      <c r="B446" s="3"/>
      <c r="C446" s="7"/>
      <c r="D446" s="20">
        <v>4210</v>
      </c>
      <c r="E446" s="21" t="s">
        <v>13</v>
      </c>
      <c r="F446" s="30">
        <v>5150</v>
      </c>
      <c r="G446" s="30">
        <v>5150</v>
      </c>
      <c r="H446" s="30">
        <v>0</v>
      </c>
      <c r="I446" s="42">
        <f>SUM(G446:H446)</f>
        <v>5150</v>
      </c>
      <c r="J446" s="49">
        <f t="shared" si="37"/>
        <v>1</v>
      </c>
      <c r="K446" s="47"/>
    </row>
    <row r="447" spans="1:11" ht="10.5" customHeight="1">
      <c r="A447" s="3"/>
      <c r="B447" s="23">
        <v>92108</v>
      </c>
      <c r="C447" s="16"/>
      <c r="D447" s="18"/>
      <c r="E447" s="19" t="s">
        <v>63</v>
      </c>
      <c r="F447" s="29">
        <f>SUM(F448:F449)</f>
        <v>3980</v>
      </c>
      <c r="G447" s="29">
        <f>SUM(G448:G449)</f>
        <v>3000</v>
      </c>
      <c r="H447" s="29">
        <f>SUM(H448:H449)</f>
        <v>0</v>
      </c>
      <c r="I447" s="29">
        <f>SUM(I448:I449)</f>
        <v>3000</v>
      </c>
      <c r="J447" s="48">
        <f t="shared" si="37"/>
        <v>0.7537688442211056</v>
      </c>
      <c r="K447" s="47"/>
    </row>
    <row r="448" spans="1:11" ht="34.5" customHeight="1">
      <c r="A448" s="3"/>
      <c r="B448" s="3"/>
      <c r="C448" s="2"/>
      <c r="D448" s="24">
        <v>2820</v>
      </c>
      <c r="E448" s="54" t="s">
        <v>99</v>
      </c>
      <c r="F448" s="33">
        <v>3180</v>
      </c>
      <c r="G448" s="33">
        <v>3000</v>
      </c>
      <c r="H448" s="33">
        <v>0</v>
      </c>
      <c r="I448" s="45">
        <f>SUM(G448:H448)</f>
        <v>3000</v>
      </c>
      <c r="J448" s="49">
        <f t="shared" si="37"/>
        <v>0.9433962264150944</v>
      </c>
      <c r="K448" s="47"/>
    </row>
    <row r="449" spans="1:11" ht="13.5" customHeight="1">
      <c r="A449" s="3"/>
      <c r="B449" s="3"/>
      <c r="C449" s="2"/>
      <c r="D449" s="24">
        <v>4210</v>
      </c>
      <c r="E449" s="21" t="s">
        <v>13</v>
      </c>
      <c r="F449" s="33">
        <v>800</v>
      </c>
      <c r="G449" s="33"/>
      <c r="H449" s="33"/>
      <c r="I449" s="45"/>
      <c r="J449" s="49">
        <f t="shared" si="37"/>
        <v>0</v>
      </c>
      <c r="K449" s="47"/>
    </row>
    <row r="450" spans="1:11" ht="10.5" customHeight="1">
      <c r="A450" s="3"/>
      <c r="B450" s="23">
        <v>92116</v>
      </c>
      <c r="C450" s="16"/>
      <c r="D450" s="18"/>
      <c r="E450" s="19" t="s">
        <v>64</v>
      </c>
      <c r="F450" s="29">
        <f>+F451</f>
        <v>53860</v>
      </c>
      <c r="G450" s="29">
        <f>+G451</f>
        <v>55560</v>
      </c>
      <c r="H450" s="29">
        <f>+H451</f>
        <v>0</v>
      </c>
      <c r="I450" s="41">
        <f>+I451</f>
        <v>55560</v>
      </c>
      <c r="J450" s="48">
        <f t="shared" si="37"/>
        <v>1.0315633122911252</v>
      </c>
      <c r="K450" s="47"/>
    </row>
    <row r="451" spans="1:11" ht="36" customHeight="1">
      <c r="A451" s="3"/>
      <c r="B451" s="3"/>
      <c r="C451" s="2"/>
      <c r="D451" s="24">
        <v>2310</v>
      </c>
      <c r="E451" s="54" t="s">
        <v>75</v>
      </c>
      <c r="F451" s="33">
        <v>53860</v>
      </c>
      <c r="G451" s="33">
        <v>55560</v>
      </c>
      <c r="H451" s="33">
        <v>0</v>
      </c>
      <c r="I451" s="45">
        <f>SUM(G451:H451)</f>
        <v>55560</v>
      </c>
      <c r="J451" s="49">
        <f t="shared" si="37"/>
        <v>1.0315633122911252</v>
      </c>
      <c r="K451" s="47"/>
    </row>
    <row r="452" spans="1:11" ht="16.5" customHeight="1">
      <c r="A452" s="3"/>
      <c r="B452" s="23">
        <v>92120</v>
      </c>
      <c r="C452" s="16"/>
      <c r="D452" s="18"/>
      <c r="E452" s="19" t="s">
        <v>65</v>
      </c>
      <c r="F452" s="29">
        <f>SUM(F453:F454)</f>
        <v>10110</v>
      </c>
      <c r="G452" s="29">
        <f>SUM(G453:G454)</f>
        <v>5710</v>
      </c>
      <c r="H452" s="29">
        <f>SUM(H453:H454)</f>
        <v>0</v>
      </c>
      <c r="I452" s="41">
        <f>SUM(I453:I454)</f>
        <v>5710</v>
      </c>
      <c r="J452" s="48">
        <f t="shared" si="37"/>
        <v>0.5647873392680515</v>
      </c>
      <c r="K452" s="47"/>
    </row>
    <row r="453" spans="1:11" ht="34.5" customHeight="1">
      <c r="A453" s="3"/>
      <c r="B453" s="3"/>
      <c r="C453" s="2"/>
      <c r="D453" s="24">
        <v>2820</v>
      </c>
      <c r="E453" s="54" t="s">
        <v>99</v>
      </c>
      <c r="F453" s="33">
        <v>2060</v>
      </c>
      <c r="G453" s="33">
        <v>2060</v>
      </c>
      <c r="H453" s="33">
        <v>0</v>
      </c>
      <c r="I453" s="45">
        <f>SUM(G453:H453)</f>
        <v>2060</v>
      </c>
      <c r="J453" s="49">
        <f t="shared" si="37"/>
        <v>1</v>
      </c>
      <c r="K453" s="47"/>
    </row>
    <row r="454" spans="1:11" ht="12" customHeight="1">
      <c r="A454" s="3"/>
      <c r="B454" s="3"/>
      <c r="C454" s="7"/>
      <c r="D454" s="20">
        <v>4300</v>
      </c>
      <c r="E454" s="21" t="s">
        <v>8</v>
      </c>
      <c r="F454" s="33">
        <v>8050</v>
      </c>
      <c r="G454" s="30">
        <v>3650</v>
      </c>
      <c r="H454" s="30">
        <v>0</v>
      </c>
      <c r="I454" s="45">
        <f>SUM(G454:H454)</f>
        <v>3650</v>
      </c>
      <c r="J454" s="49">
        <f t="shared" si="37"/>
        <v>0.453416149068323</v>
      </c>
      <c r="K454" s="47"/>
    </row>
    <row r="455" spans="1:11" ht="10.5" customHeight="1">
      <c r="A455" s="3"/>
      <c r="B455" s="23">
        <v>92195</v>
      </c>
      <c r="C455" s="16"/>
      <c r="D455" s="18"/>
      <c r="E455" s="19" t="s">
        <v>25</v>
      </c>
      <c r="F455" s="29">
        <f>SUM(F456:F459)</f>
        <v>25696</v>
      </c>
      <c r="G455" s="29">
        <f>SUM(G456:G459)</f>
        <v>25746</v>
      </c>
      <c r="H455" s="29">
        <f>SUM(H456:H459)</f>
        <v>0</v>
      </c>
      <c r="I455" s="29">
        <f>SUM(I456:I459)</f>
        <v>25746</v>
      </c>
      <c r="J455" s="48">
        <f t="shared" si="37"/>
        <v>1.0019458281444582</v>
      </c>
      <c r="K455" s="47"/>
    </row>
    <row r="456" spans="1:11" ht="33.75" customHeight="1">
      <c r="A456" s="3"/>
      <c r="B456" s="3"/>
      <c r="C456" s="2"/>
      <c r="D456" s="24">
        <v>2820</v>
      </c>
      <c r="E456" s="54" t="s">
        <v>99</v>
      </c>
      <c r="F456" s="33">
        <v>5150</v>
      </c>
      <c r="G456" s="33">
        <v>5000</v>
      </c>
      <c r="H456" s="33">
        <v>0</v>
      </c>
      <c r="I456" s="45">
        <f>SUM(G456:H456)</f>
        <v>5000</v>
      </c>
      <c r="J456" s="49">
        <f t="shared" si="37"/>
        <v>0.970873786407767</v>
      </c>
      <c r="K456" s="47"/>
    </row>
    <row r="457" spans="1:11" ht="12" customHeight="1">
      <c r="A457" s="3"/>
      <c r="B457" s="3"/>
      <c r="C457" s="7"/>
      <c r="D457" s="20">
        <v>4210</v>
      </c>
      <c r="E457" s="21" t="s">
        <v>13</v>
      </c>
      <c r="F457" s="33">
        <v>8540</v>
      </c>
      <c r="G457" s="30">
        <v>8240</v>
      </c>
      <c r="H457" s="30">
        <v>0</v>
      </c>
      <c r="I457" s="45">
        <f>SUM(G457:H457)</f>
        <v>8240</v>
      </c>
      <c r="J457" s="49">
        <f t="shared" si="37"/>
        <v>0.9648711943793911</v>
      </c>
      <c r="K457" s="47"/>
    </row>
    <row r="458" spans="1:11" ht="10.5" customHeight="1">
      <c r="A458" s="3"/>
      <c r="B458" s="3"/>
      <c r="C458" s="7"/>
      <c r="D458" s="20">
        <v>4300</v>
      </c>
      <c r="E458" s="21" t="s">
        <v>8</v>
      </c>
      <c r="F458" s="33">
        <v>11961</v>
      </c>
      <c r="G458" s="30">
        <v>12506</v>
      </c>
      <c r="H458" s="30">
        <v>0</v>
      </c>
      <c r="I458" s="45">
        <f>SUM(G458:H458)</f>
        <v>12506</v>
      </c>
      <c r="J458" s="49">
        <f t="shared" si="37"/>
        <v>1.0455647521110274</v>
      </c>
      <c r="K458" s="47"/>
    </row>
    <row r="459" spans="1:11" ht="10.5" customHeight="1">
      <c r="A459" s="3"/>
      <c r="B459" s="3"/>
      <c r="C459" s="2"/>
      <c r="D459" s="24">
        <v>4430</v>
      </c>
      <c r="E459" s="90" t="s">
        <v>17</v>
      </c>
      <c r="F459" s="33">
        <v>45</v>
      </c>
      <c r="G459" s="33">
        <v>0</v>
      </c>
      <c r="H459" s="33">
        <v>0</v>
      </c>
      <c r="I459" s="45">
        <f>SUM(G459:H459)</f>
        <v>0</v>
      </c>
      <c r="J459" s="49">
        <f t="shared" si="37"/>
        <v>0</v>
      </c>
      <c r="K459" s="47"/>
    </row>
    <row r="460" spans="1:11" ht="10.5" customHeight="1">
      <c r="A460" s="37">
        <v>926</v>
      </c>
      <c r="B460" s="11"/>
      <c r="C460" s="11"/>
      <c r="D460" s="10"/>
      <c r="E460" s="22" t="s">
        <v>66</v>
      </c>
      <c r="F460" s="32">
        <f>SUM(F463,F461)</f>
        <v>33000</v>
      </c>
      <c r="G460" s="32">
        <f>SUM(G463,G461)</f>
        <v>33000</v>
      </c>
      <c r="H460" s="32">
        <f>SUM(H463,H461)</f>
        <v>0</v>
      </c>
      <c r="I460" s="44">
        <f>SUM(I463,I461)</f>
        <v>33000</v>
      </c>
      <c r="J460" s="50">
        <f t="shared" si="37"/>
        <v>1</v>
      </c>
      <c r="K460" s="47"/>
    </row>
    <row r="461" spans="1:11" ht="10.5" customHeight="1">
      <c r="A461" s="38"/>
      <c r="B461" s="23">
        <v>92604</v>
      </c>
      <c r="C461" s="16"/>
      <c r="D461" s="18"/>
      <c r="E461" s="19" t="s">
        <v>67</v>
      </c>
      <c r="F461" s="29">
        <f>SUM(F462)</f>
        <v>19000</v>
      </c>
      <c r="G461" s="29">
        <f>SUM(G462)</f>
        <v>19000</v>
      </c>
      <c r="H461" s="29">
        <f>SUM(H462)</f>
        <v>0</v>
      </c>
      <c r="I461" s="29">
        <f>SUM(I462)</f>
        <v>19000</v>
      </c>
      <c r="J461" s="48">
        <f t="shared" si="37"/>
        <v>1</v>
      </c>
      <c r="K461" s="47"/>
    </row>
    <row r="462" spans="1:11" ht="35.25" customHeight="1">
      <c r="A462" s="68"/>
      <c r="B462" s="68"/>
      <c r="C462" s="69"/>
      <c r="D462" s="70">
        <v>2820</v>
      </c>
      <c r="E462" s="73" t="s">
        <v>99</v>
      </c>
      <c r="F462" s="35">
        <v>19000</v>
      </c>
      <c r="G462" s="35">
        <v>19000</v>
      </c>
      <c r="H462" s="35">
        <v>0</v>
      </c>
      <c r="I462" s="72">
        <f>SUM(G462:H462)</f>
        <v>19000</v>
      </c>
      <c r="J462" s="49">
        <f t="shared" si="37"/>
        <v>1</v>
      </c>
      <c r="K462" s="47"/>
    </row>
    <row r="463" spans="1:11" ht="16.5" customHeight="1">
      <c r="A463" s="3"/>
      <c r="B463" s="23">
        <v>92605</v>
      </c>
      <c r="C463" s="16"/>
      <c r="D463" s="18"/>
      <c r="E463" s="19" t="s">
        <v>111</v>
      </c>
      <c r="F463" s="29">
        <f>SUM(F464:F465)</f>
        <v>14000</v>
      </c>
      <c r="G463" s="29">
        <f>SUM(G464:G465)</f>
        <v>14000</v>
      </c>
      <c r="H463" s="29">
        <f>SUM(H464:H465)</f>
        <v>0</v>
      </c>
      <c r="I463" s="41">
        <f>SUM(I464:I465)</f>
        <v>14000</v>
      </c>
      <c r="J463" s="48">
        <f>+I463/F463</f>
        <v>1</v>
      </c>
      <c r="K463" s="47"/>
    </row>
    <row r="464" spans="1:11" ht="16.5" customHeight="1">
      <c r="A464" s="3"/>
      <c r="B464" s="3"/>
      <c r="C464" s="7"/>
      <c r="D464" s="20">
        <v>4210</v>
      </c>
      <c r="E464" s="21" t="s">
        <v>13</v>
      </c>
      <c r="F464" s="33">
        <v>8800</v>
      </c>
      <c r="G464" s="30">
        <v>8800</v>
      </c>
      <c r="H464" s="30">
        <v>0</v>
      </c>
      <c r="I464" s="45">
        <f>SUM(G464:H464)</f>
        <v>8800</v>
      </c>
      <c r="J464" s="49">
        <f>+I464/F464</f>
        <v>1</v>
      </c>
      <c r="K464" s="47"/>
    </row>
    <row r="465" spans="1:11" ht="10.5" customHeight="1" thickBot="1">
      <c r="A465" s="3"/>
      <c r="B465" s="3"/>
      <c r="C465" s="7"/>
      <c r="D465" s="20">
        <v>4300</v>
      </c>
      <c r="E465" s="21" t="s">
        <v>8</v>
      </c>
      <c r="F465" s="86">
        <v>5200</v>
      </c>
      <c r="G465" s="87">
        <v>5200</v>
      </c>
      <c r="H465" s="87">
        <v>0</v>
      </c>
      <c r="I465" s="88">
        <f>SUM(G465:H465)</f>
        <v>5200</v>
      </c>
      <c r="J465" s="89">
        <f>+I465/F465</f>
        <v>1</v>
      </c>
      <c r="K465" s="47"/>
    </row>
    <row r="466" spans="5:10" ht="10.5" customHeight="1" thickTop="1">
      <c r="E466" s="26" t="s">
        <v>68</v>
      </c>
      <c r="F466" s="85">
        <f>SUM(F8,F26,F33,F53,F58,F68,F85,F126,F157,F160,F169,F291,F302,F374,F408,F437,F444,F460)</f>
        <v>42625052</v>
      </c>
      <c r="G466" s="85">
        <f>SUM(G8,G26,G33,G53,G58,G68,G85,G126,G157,G160,G169,G291,G302,G374,G408,G437,G444,G460)</f>
        <v>37076301</v>
      </c>
      <c r="H466" s="85">
        <f>SUM(H8,H26,H33,H53,H58,H68,H85,H126,H157,H160,H169,H291,H302,H374,H408,H437,H444,H460)</f>
        <v>3332413</v>
      </c>
      <c r="I466" s="85">
        <f>SUM(I8,I26,I33,I53,I58,I68,I85,I126,I157,I160,I169,I291,I302,I374,I408,I437,I444,I460)</f>
        <v>40408714</v>
      </c>
      <c r="J466" s="52">
        <f>+I466/F466</f>
        <v>0.9480038640187466</v>
      </c>
    </row>
    <row r="469" spans="5:9" ht="12.75">
      <c r="E469" s="96">
        <v>2580</v>
      </c>
      <c r="F469" s="107">
        <f aca="true" t="shared" si="38" ref="F469:F481">SUMIF($D$7:$D$465,+E469,$F$7:$F$465)</f>
        <v>10000</v>
      </c>
      <c r="G469" s="97">
        <f aca="true" t="shared" si="39" ref="G469:G501">SUMIF($D$7:$D$465,+E469,$G$7:$G$465)</f>
        <v>10000</v>
      </c>
      <c r="H469" s="97">
        <f aca="true" t="shared" si="40" ref="H469:H501">SUMIF($D$7:$D$465,+E469,$H$7:$H$465)</f>
        <v>0</v>
      </c>
      <c r="I469" s="97">
        <f aca="true" t="shared" si="41" ref="I469:I501">SUMIF($D$7:$D$465,+E469,$I$7:$I$465)</f>
        <v>10000</v>
      </c>
    </row>
    <row r="470" spans="5:9" ht="12.75">
      <c r="E470" s="96">
        <v>2310</v>
      </c>
      <c r="F470" s="107">
        <f t="shared" si="38"/>
        <v>160260</v>
      </c>
      <c r="G470" s="97">
        <f t="shared" si="39"/>
        <v>161960</v>
      </c>
      <c r="H470" s="97">
        <f t="shared" si="40"/>
        <v>0</v>
      </c>
      <c r="I470" s="97">
        <f t="shared" si="41"/>
        <v>161960</v>
      </c>
    </row>
    <row r="471" spans="5:9" ht="12.75">
      <c r="E471" s="96">
        <v>2560</v>
      </c>
      <c r="F471" s="107">
        <f t="shared" si="38"/>
        <v>93199</v>
      </c>
      <c r="G471" s="97">
        <f t="shared" si="39"/>
        <v>0</v>
      </c>
      <c r="H471" s="97">
        <f t="shared" si="40"/>
        <v>0</v>
      </c>
      <c r="I471" s="97">
        <f t="shared" si="41"/>
        <v>0</v>
      </c>
    </row>
    <row r="472" spans="5:9" ht="12.75">
      <c r="E472" s="96">
        <v>2610</v>
      </c>
      <c r="F472" s="107">
        <f t="shared" si="38"/>
        <v>0</v>
      </c>
      <c r="G472" s="97">
        <f t="shared" si="39"/>
        <v>0</v>
      </c>
      <c r="H472" s="97">
        <f t="shared" si="40"/>
        <v>0</v>
      </c>
      <c r="I472" s="97">
        <f t="shared" si="41"/>
        <v>0</v>
      </c>
    </row>
    <row r="473" spans="5:9" ht="12.75">
      <c r="E473" s="96">
        <v>2630</v>
      </c>
      <c r="F473" s="107">
        <f t="shared" si="38"/>
        <v>0</v>
      </c>
      <c r="G473" s="97">
        <f t="shared" si="39"/>
        <v>0</v>
      </c>
      <c r="H473" s="97">
        <f t="shared" si="40"/>
        <v>0</v>
      </c>
      <c r="I473" s="97">
        <f t="shared" si="41"/>
        <v>0</v>
      </c>
    </row>
    <row r="474" spans="5:9" ht="12.75">
      <c r="E474" s="96">
        <v>2820</v>
      </c>
      <c r="F474" s="107">
        <f t="shared" si="38"/>
        <v>41450</v>
      </c>
      <c r="G474" s="97">
        <f t="shared" si="39"/>
        <v>41120</v>
      </c>
      <c r="H474" s="97">
        <f t="shared" si="40"/>
        <v>0</v>
      </c>
      <c r="I474" s="97">
        <f t="shared" si="41"/>
        <v>41120</v>
      </c>
    </row>
    <row r="475" spans="5:9" ht="12.75">
      <c r="E475" s="96">
        <v>2830</v>
      </c>
      <c r="F475" s="107">
        <f t="shared" si="38"/>
        <v>62400</v>
      </c>
      <c r="G475" s="97">
        <f t="shared" si="39"/>
        <v>80000</v>
      </c>
      <c r="H475" s="97">
        <f t="shared" si="40"/>
        <v>0</v>
      </c>
      <c r="I475" s="97">
        <f t="shared" si="41"/>
        <v>80000</v>
      </c>
    </row>
    <row r="476" spans="5:9" ht="12.75">
      <c r="E476" s="96">
        <v>2900</v>
      </c>
      <c r="F476" s="107">
        <f t="shared" si="38"/>
        <v>6300</v>
      </c>
      <c r="G476" s="97">
        <f t="shared" si="39"/>
        <v>0</v>
      </c>
      <c r="H476" s="97">
        <f t="shared" si="40"/>
        <v>0</v>
      </c>
      <c r="I476" s="97">
        <f t="shared" si="41"/>
        <v>0</v>
      </c>
    </row>
    <row r="477" spans="5:9" ht="12.75">
      <c r="E477" s="96">
        <v>2950</v>
      </c>
      <c r="F477" s="107">
        <f t="shared" si="38"/>
        <v>11000</v>
      </c>
      <c r="G477" s="97">
        <f t="shared" si="39"/>
        <v>0</v>
      </c>
      <c r="H477" s="97">
        <f t="shared" si="40"/>
        <v>0</v>
      </c>
      <c r="I477" s="97">
        <f t="shared" si="41"/>
        <v>0</v>
      </c>
    </row>
    <row r="478" spans="5:9" ht="12.75">
      <c r="E478" s="98">
        <v>3020</v>
      </c>
      <c r="F478" s="107">
        <f t="shared" si="38"/>
        <v>603780</v>
      </c>
      <c r="G478" s="97">
        <f t="shared" si="39"/>
        <v>420874</v>
      </c>
      <c r="H478" s="97">
        <f t="shared" si="40"/>
        <v>408203</v>
      </c>
      <c r="I478" s="97">
        <f t="shared" si="41"/>
        <v>829077</v>
      </c>
    </row>
    <row r="479" spans="5:9" ht="12.75">
      <c r="E479" s="98">
        <v>3030</v>
      </c>
      <c r="F479" s="107">
        <f t="shared" si="38"/>
        <v>219807</v>
      </c>
      <c r="G479" s="97">
        <f t="shared" si="39"/>
        <v>236033</v>
      </c>
      <c r="H479" s="97">
        <f t="shared" si="40"/>
        <v>10888</v>
      </c>
      <c r="I479" s="97">
        <f t="shared" si="41"/>
        <v>246921</v>
      </c>
    </row>
    <row r="480" spans="5:9" ht="12.75">
      <c r="E480" s="98">
        <v>3110</v>
      </c>
      <c r="F480" s="107">
        <f t="shared" si="38"/>
        <v>534531</v>
      </c>
      <c r="G480" s="97">
        <f t="shared" si="39"/>
        <v>629044</v>
      </c>
      <c r="H480" s="97">
        <f t="shared" si="40"/>
        <v>36600</v>
      </c>
      <c r="I480" s="97">
        <f t="shared" si="41"/>
        <v>665644</v>
      </c>
    </row>
    <row r="481" spans="5:9" ht="12.75">
      <c r="E481" s="98">
        <v>3240</v>
      </c>
      <c r="F481" s="107">
        <f t="shared" si="38"/>
        <v>200000</v>
      </c>
      <c r="G481" s="97">
        <f t="shared" si="39"/>
        <v>215000</v>
      </c>
      <c r="H481" s="97">
        <f t="shared" si="40"/>
        <v>0</v>
      </c>
      <c r="I481" s="97">
        <f t="shared" si="41"/>
        <v>215000</v>
      </c>
    </row>
    <row r="482" spans="5:10" ht="12.75">
      <c r="E482" s="99">
        <v>4010</v>
      </c>
      <c r="F482" s="107">
        <f>SUMIF($D$7:$D$465,+E482,$F$7:$F$465)</f>
        <v>16209141</v>
      </c>
      <c r="G482" s="97">
        <f>SUMIF($D$7:$D$465,+E482,$G$7:$G$465)</f>
        <v>17069601</v>
      </c>
      <c r="H482" s="97">
        <f t="shared" si="40"/>
        <v>68233</v>
      </c>
      <c r="I482" s="97">
        <f t="shared" si="41"/>
        <v>17137834</v>
      </c>
      <c r="J482" s="81">
        <f>SUM(I482:I491)</f>
        <v>23612280</v>
      </c>
    </row>
    <row r="483" spans="5:9" ht="12.75">
      <c r="E483" s="99">
        <v>4020</v>
      </c>
      <c r="F483" s="107">
        <f aca="true" t="shared" si="42" ref="F483:F523">SUMIF($D$7:$D$465,+E483,$F$7:$F$465)</f>
        <v>164108</v>
      </c>
      <c r="G483" s="97">
        <f t="shared" si="39"/>
        <v>0</v>
      </c>
      <c r="H483" s="97">
        <f t="shared" si="40"/>
        <v>86699</v>
      </c>
      <c r="I483" s="97">
        <f t="shared" si="41"/>
        <v>86699</v>
      </c>
    </row>
    <row r="484" spans="5:9" ht="12.75">
      <c r="E484" s="99">
        <v>4040</v>
      </c>
      <c r="F484" s="107">
        <f t="shared" si="42"/>
        <v>1183697</v>
      </c>
      <c r="G484" s="97">
        <f t="shared" si="39"/>
        <v>1288804</v>
      </c>
      <c r="H484" s="97">
        <f t="shared" si="40"/>
        <v>12011</v>
      </c>
      <c r="I484" s="97">
        <f t="shared" si="41"/>
        <v>1300815</v>
      </c>
    </row>
    <row r="485" spans="5:9" ht="12.75">
      <c r="E485" s="99">
        <v>4050</v>
      </c>
      <c r="F485" s="107">
        <f t="shared" si="42"/>
        <v>1117081</v>
      </c>
      <c r="G485" s="97">
        <f t="shared" si="39"/>
        <v>0</v>
      </c>
      <c r="H485" s="97">
        <f t="shared" si="40"/>
        <v>1165330</v>
      </c>
      <c r="I485" s="97">
        <f t="shared" si="41"/>
        <v>1165330</v>
      </c>
    </row>
    <row r="486" spans="5:9" ht="12.75">
      <c r="E486" s="99">
        <v>4060</v>
      </c>
      <c r="F486" s="107">
        <f t="shared" si="42"/>
        <v>23329</v>
      </c>
      <c r="G486" s="97">
        <f t="shared" si="39"/>
        <v>0</v>
      </c>
      <c r="H486" s="97">
        <f t="shared" si="40"/>
        <v>28921</v>
      </c>
      <c r="I486" s="97">
        <f t="shared" si="41"/>
        <v>28921</v>
      </c>
    </row>
    <row r="487" spans="5:9" ht="12.75">
      <c r="E487" s="99">
        <v>4070</v>
      </c>
      <c r="F487" s="107">
        <f t="shared" si="42"/>
        <v>89555</v>
      </c>
      <c r="G487" s="97">
        <f t="shared" si="39"/>
        <v>0</v>
      </c>
      <c r="H487" s="97">
        <f t="shared" si="40"/>
        <v>98072</v>
      </c>
      <c r="I487" s="97">
        <f t="shared" si="41"/>
        <v>98072</v>
      </c>
    </row>
    <row r="488" spans="5:9" ht="12.75">
      <c r="E488" s="99">
        <v>4080</v>
      </c>
      <c r="F488" s="107">
        <f t="shared" si="42"/>
        <v>0</v>
      </c>
      <c r="G488" s="97">
        <f t="shared" si="39"/>
        <v>0</v>
      </c>
      <c r="H488" s="97">
        <f t="shared" si="40"/>
        <v>0</v>
      </c>
      <c r="I488" s="97">
        <f t="shared" si="41"/>
        <v>0</v>
      </c>
    </row>
    <row r="489" spans="5:9" ht="12.75">
      <c r="E489" s="99">
        <v>4090</v>
      </c>
      <c r="F489" s="107">
        <f t="shared" si="42"/>
        <v>0</v>
      </c>
      <c r="G489" s="97">
        <f t="shared" si="39"/>
        <v>0</v>
      </c>
      <c r="H489" s="97">
        <f t="shared" si="40"/>
        <v>0</v>
      </c>
      <c r="I489" s="97">
        <f t="shared" si="41"/>
        <v>0</v>
      </c>
    </row>
    <row r="490" spans="5:9" ht="12.75">
      <c r="E490" s="99">
        <v>4110</v>
      </c>
      <c r="F490" s="107">
        <f t="shared" si="42"/>
        <v>3156006</v>
      </c>
      <c r="G490" s="97">
        <f t="shared" si="39"/>
        <v>3299330</v>
      </c>
      <c r="H490" s="97">
        <f t="shared" si="40"/>
        <v>30426</v>
      </c>
      <c r="I490" s="97">
        <f t="shared" si="41"/>
        <v>3329756</v>
      </c>
    </row>
    <row r="491" spans="5:9" ht="12.75">
      <c r="E491" s="99">
        <v>4120</v>
      </c>
      <c r="F491" s="107">
        <f t="shared" si="42"/>
        <v>432310</v>
      </c>
      <c r="G491" s="97">
        <f t="shared" si="39"/>
        <v>460812</v>
      </c>
      <c r="H491" s="97">
        <f t="shared" si="40"/>
        <v>4041</v>
      </c>
      <c r="I491" s="97">
        <f t="shared" si="41"/>
        <v>464853</v>
      </c>
    </row>
    <row r="492" spans="5:9" ht="12.75">
      <c r="E492" s="98">
        <v>4130</v>
      </c>
      <c r="F492" s="107">
        <f t="shared" si="42"/>
        <v>726658</v>
      </c>
      <c r="G492" s="97">
        <f t="shared" si="39"/>
        <v>1600</v>
      </c>
      <c r="H492" s="97">
        <f t="shared" si="40"/>
        <v>919933</v>
      </c>
      <c r="I492" s="97">
        <f t="shared" si="41"/>
        <v>921533</v>
      </c>
    </row>
    <row r="493" spans="5:9" ht="12.75">
      <c r="E493" s="98">
        <v>4140</v>
      </c>
      <c r="F493" s="107">
        <f t="shared" si="42"/>
        <v>100</v>
      </c>
      <c r="G493" s="97">
        <f t="shared" si="39"/>
        <v>0</v>
      </c>
      <c r="H493" s="97">
        <f t="shared" si="40"/>
        <v>0</v>
      </c>
      <c r="I493" s="97">
        <f t="shared" si="41"/>
        <v>0</v>
      </c>
    </row>
    <row r="494" spans="5:9" ht="12.75">
      <c r="E494" s="98">
        <v>4210</v>
      </c>
      <c r="F494" s="107">
        <f t="shared" si="42"/>
        <v>1557779</v>
      </c>
      <c r="G494" s="97">
        <f t="shared" si="39"/>
        <v>1362853</v>
      </c>
      <c r="H494" s="97">
        <f t="shared" si="40"/>
        <v>71305</v>
      </c>
      <c r="I494" s="97">
        <f t="shared" si="41"/>
        <v>1434158</v>
      </c>
    </row>
    <row r="495" spans="5:9" ht="12.75">
      <c r="E495" s="98">
        <v>4220</v>
      </c>
      <c r="F495" s="107">
        <f t="shared" si="42"/>
        <v>361763</v>
      </c>
      <c r="G495" s="97">
        <f t="shared" si="39"/>
        <v>377723</v>
      </c>
      <c r="H495" s="97">
        <f t="shared" si="40"/>
        <v>0</v>
      </c>
      <c r="I495" s="97">
        <f t="shared" si="41"/>
        <v>377723</v>
      </c>
    </row>
    <row r="496" spans="5:9" ht="12.75">
      <c r="E496" s="98">
        <v>4230</v>
      </c>
      <c r="F496" s="107">
        <f t="shared" si="42"/>
        <v>59332</v>
      </c>
      <c r="G496" s="97">
        <f t="shared" si="39"/>
        <v>64537</v>
      </c>
      <c r="H496" s="97">
        <f t="shared" si="40"/>
        <v>0</v>
      </c>
      <c r="I496" s="97">
        <f t="shared" si="41"/>
        <v>64537</v>
      </c>
    </row>
    <row r="497" spans="5:9" ht="12.75">
      <c r="E497" s="98">
        <v>4240</v>
      </c>
      <c r="F497" s="107">
        <f t="shared" si="42"/>
        <v>67735</v>
      </c>
      <c r="G497" s="97">
        <f t="shared" si="39"/>
        <v>76435</v>
      </c>
      <c r="H497" s="97">
        <f t="shared" si="40"/>
        <v>0</v>
      </c>
      <c r="I497" s="97">
        <f t="shared" si="41"/>
        <v>76435</v>
      </c>
    </row>
    <row r="498" spans="5:9" ht="12.75">
      <c r="E498" s="98">
        <v>4250</v>
      </c>
      <c r="F498" s="107">
        <f t="shared" si="42"/>
        <v>0</v>
      </c>
      <c r="G498" s="97">
        <f t="shared" si="39"/>
        <v>0</v>
      </c>
      <c r="H498" s="97">
        <f t="shared" si="40"/>
        <v>0</v>
      </c>
      <c r="I498" s="97">
        <f t="shared" si="41"/>
        <v>0</v>
      </c>
    </row>
    <row r="499" spans="5:9" ht="12.75">
      <c r="E499" s="98">
        <v>4260</v>
      </c>
      <c r="F499" s="107">
        <f t="shared" si="42"/>
        <v>970072</v>
      </c>
      <c r="G499" s="97">
        <f t="shared" si="39"/>
        <v>1002945</v>
      </c>
      <c r="H499" s="97">
        <f t="shared" si="40"/>
        <v>50510</v>
      </c>
      <c r="I499" s="97">
        <f t="shared" si="41"/>
        <v>1053455</v>
      </c>
    </row>
    <row r="500" spans="5:9" ht="12.75">
      <c r="E500" s="98">
        <v>4270</v>
      </c>
      <c r="F500" s="107">
        <f t="shared" si="42"/>
        <v>1403094</v>
      </c>
      <c r="G500" s="97">
        <f t="shared" si="39"/>
        <v>1868938</v>
      </c>
      <c r="H500" s="97">
        <f t="shared" si="40"/>
        <v>9000</v>
      </c>
      <c r="I500" s="97">
        <f t="shared" si="41"/>
        <v>1877938</v>
      </c>
    </row>
    <row r="501" spans="5:9" ht="12.75">
      <c r="E501" s="98">
        <v>4280</v>
      </c>
      <c r="F501" s="107">
        <f t="shared" si="42"/>
        <v>2700</v>
      </c>
      <c r="G501" s="97">
        <f t="shared" si="39"/>
        <v>0</v>
      </c>
      <c r="H501" s="97">
        <f t="shared" si="40"/>
        <v>2500</v>
      </c>
      <c r="I501" s="97">
        <f t="shared" si="41"/>
        <v>2500</v>
      </c>
    </row>
    <row r="502" spans="5:9" ht="12.75">
      <c r="E502" s="98">
        <v>4290</v>
      </c>
      <c r="F502" s="107">
        <f t="shared" si="42"/>
        <v>0</v>
      </c>
      <c r="G502" s="97">
        <f aca="true" t="shared" si="43" ref="G502:G523">SUMIF($D$7:$D$465,+E502,$G$7:$G$465)</f>
        <v>0</v>
      </c>
      <c r="H502" s="97">
        <f aca="true" t="shared" si="44" ref="H502:H523">SUMIF($D$7:$D$465,+E502,$H$7:$H$465)</f>
        <v>0</v>
      </c>
      <c r="I502" s="97">
        <f aca="true" t="shared" si="45" ref="I502:I523">SUMIF($D$7:$D$465,+E502,$I$7:$I$465)</f>
        <v>0</v>
      </c>
    </row>
    <row r="503" spans="5:9" ht="12.75">
      <c r="E503" s="98">
        <v>4300</v>
      </c>
      <c r="F503" s="107">
        <f t="shared" si="42"/>
        <v>7254082</v>
      </c>
      <c r="G503" s="97">
        <f t="shared" si="43"/>
        <v>3493523</v>
      </c>
      <c r="H503" s="97">
        <f t="shared" si="44"/>
        <v>311265</v>
      </c>
      <c r="I503" s="97">
        <f t="shared" si="45"/>
        <v>3716288</v>
      </c>
    </row>
    <row r="504" spans="5:9" ht="12.75">
      <c r="E504" s="98">
        <v>4410</v>
      </c>
      <c r="F504" s="107">
        <f t="shared" si="42"/>
        <v>103150</v>
      </c>
      <c r="G504" s="97">
        <f t="shared" si="43"/>
        <v>80987</v>
      </c>
      <c r="H504" s="97">
        <f t="shared" si="44"/>
        <v>5233</v>
      </c>
      <c r="I504" s="97">
        <f t="shared" si="45"/>
        <v>86220</v>
      </c>
    </row>
    <row r="505" spans="5:9" ht="12.75">
      <c r="E505" s="98">
        <v>4420</v>
      </c>
      <c r="F505" s="107">
        <f t="shared" si="42"/>
        <v>18024</v>
      </c>
      <c r="G505" s="97">
        <f t="shared" si="43"/>
        <v>10072</v>
      </c>
      <c r="H505" s="97">
        <f t="shared" si="44"/>
        <v>0</v>
      </c>
      <c r="I505" s="97">
        <f t="shared" si="45"/>
        <v>10072</v>
      </c>
    </row>
    <row r="506" spans="5:9" ht="12.75">
      <c r="E506" s="98">
        <v>4430</v>
      </c>
      <c r="F506" s="107">
        <f t="shared" si="42"/>
        <v>111291</v>
      </c>
      <c r="G506" s="97">
        <f t="shared" si="43"/>
        <v>137330</v>
      </c>
      <c r="H506" s="97">
        <f t="shared" si="44"/>
        <v>8744</v>
      </c>
      <c r="I506" s="97">
        <f t="shared" si="45"/>
        <v>146074</v>
      </c>
    </row>
    <row r="507" spans="5:9" ht="12.75">
      <c r="E507" s="98">
        <v>4440</v>
      </c>
      <c r="F507" s="107">
        <f t="shared" si="42"/>
        <v>929502</v>
      </c>
      <c r="G507" s="97">
        <f t="shared" si="43"/>
        <v>963531</v>
      </c>
      <c r="H507" s="97">
        <f t="shared" si="44"/>
        <v>4140</v>
      </c>
      <c r="I507" s="97">
        <f t="shared" si="45"/>
        <v>967671</v>
      </c>
    </row>
    <row r="508" spans="5:9" ht="12.75">
      <c r="E508" s="98">
        <v>4480</v>
      </c>
      <c r="F508" s="107">
        <f t="shared" si="42"/>
        <v>65978</v>
      </c>
      <c r="G508" s="97">
        <f t="shared" si="43"/>
        <v>52887</v>
      </c>
      <c r="H508" s="97">
        <f t="shared" si="44"/>
        <v>0</v>
      </c>
      <c r="I508" s="97">
        <f t="shared" si="45"/>
        <v>52887</v>
      </c>
    </row>
    <row r="509" spans="5:9" ht="12.75">
      <c r="E509" s="98">
        <v>4500</v>
      </c>
      <c r="F509" s="107">
        <f t="shared" si="42"/>
        <v>0</v>
      </c>
      <c r="G509" s="97">
        <f t="shared" si="43"/>
        <v>0</v>
      </c>
      <c r="H509" s="97">
        <f t="shared" si="44"/>
        <v>0</v>
      </c>
      <c r="I509" s="97">
        <f t="shared" si="45"/>
        <v>0</v>
      </c>
    </row>
    <row r="510" spans="5:9" ht="12.75">
      <c r="E510" s="98">
        <v>4510</v>
      </c>
      <c r="F510" s="107">
        <f t="shared" si="42"/>
        <v>159</v>
      </c>
      <c r="G510" s="97">
        <f t="shared" si="43"/>
        <v>0</v>
      </c>
      <c r="H510" s="97">
        <f t="shared" si="44"/>
        <v>159</v>
      </c>
      <c r="I510" s="97">
        <f t="shared" si="45"/>
        <v>159</v>
      </c>
    </row>
    <row r="511" spans="5:9" ht="12.75">
      <c r="E511" s="98">
        <v>4520</v>
      </c>
      <c r="F511" s="107">
        <f t="shared" si="42"/>
        <v>18202</v>
      </c>
      <c r="G511" s="97">
        <f t="shared" si="43"/>
        <v>12812</v>
      </c>
      <c r="H511" s="97">
        <f t="shared" si="44"/>
        <v>200</v>
      </c>
      <c r="I511" s="97">
        <f t="shared" si="45"/>
        <v>13012</v>
      </c>
    </row>
    <row r="512" spans="5:9" ht="12.75">
      <c r="E512" s="98">
        <v>4570</v>
      </c>
      <c r="F512" s="107">
        <f t="shared" si="42"/>
        <v>1500</v>
      </c>
      <c r="G512" s="97">
        <f t="shared" si="43"/>
        <v>0</v>
      </c>
      <c r="H512" s="97">
        <f t="shared" si="44"/>
        <v>0</v>
      </c>
      <c r="I512" s="97">
        <f t="shared" si="45"/>
        <v>0</v>
      </c>
    </row>
    <row r="513" spans="5:9" ht="12.75">
      <c r="E513" s="98">
        <v>4580</v>
      </c>
      <c r="F513" s="107">
        <f t="shared" si="42"/>
        <v>0</v>
      </c>
      <c r="G513" s="97">
        <f t="shared" si="43"/>
        <v>0</v>
      </c>
      <c r="H513" s="97">
        <f t="shared" si="44"/>
        <v>0</v>
      </c>
      <c r="I513" s="97">
        <f t="shared" si="45"/>
        <v>0</v>
      </c>
    </row>
    <row r="514" spans="5:9" ht="12.75">
      <c r="E514" s="98">
        <v>4590</v>
      </c>
      <c r="F514" s="107">
        <f t="shared" si="42"/>
        <v>5525</v>
      </c>
      <c r="G514" s="97">
        <f t="shared" si="43"/>
        <v>0</v>
      </c>
      <c r="H514" s="97">
        <f t="shared" si="44"/>
        <v>0</v>
      </c>
      <c r="I514" s="97">
        <f t="shared" si="45"/>
        <v>0</v>
      </c>
    </row>
    <row r="515" spans="5:9" ht="12.75">
      <c r="E515" s="98">
        <v>4600</v>
      </c>
      <c r="F515" s="107">
        <f t="shared" si="42"/>
        <v>0</v>
      </c>
      <c r="G515" s="97">
        <f t="shared" si="43"/>
        <v>0</v>
      </c>
      <c r="H515" s="97">
        <f t="shared" si="44"/>
        <v>0</v>
      </c>
      <c r="I515" s="97">
        <f t="shared" si="45"/>
        <v>0</v>
      </c>
    </row>
    <row r="516" spans="5:9" ht="12.75">
      <c r="E516" s="102">
        <v>6010</v>
      </c>
      <c r="F516" s="107">
        <f t="shared" si="42"/>
        <v>80000</v>
      </c>
      <c r="G516" s="97">
        <f t="shared" si="43"/>
        <v>0</v>
      </c>
      <c r="H516" s="97">
        <f t="shared" si="44"/>
        <v>0</v>
      </c>
      <c r="I516" s="97">
        <f t="shared" si="45"/>
        <v>0</v>
      </c>
    </row>
    <row r="517" spans="5:10" ht="12.75">
      <c r="E517" s="100">
        <v>6050</v>
      </c>
      <c r="F517" s="107">
        <f t="shared" si="42"/>
        <v>2517660</v>
      </c>
      <c r="G517" s="97">
        <f t="shared" si="43"/>
        <v>1717000</v>
      </c>
      <c r="H517" s="97">
        <f t="shared" si="44"/>
        <v>0</v>
      </c>
      <c r="I517" s="97">
        <f t="shared" si="45"/>
        <v>1717000</v>
      </c>
      <c r="J517" s="81">
        <f>SUM(I517:I520,I522)</f>
        <v>3057000</v>
      </c>
    </row>
    <row r="518" spans="5:9" ht="12.75">
      <c r="E518" s="100">
        <v>6052</v>
      </c>
      <c r="F518" s="107">
        <f t="shared" si="42"/>
        <v>1086000</v>
      </c>
      <c r="G518" s="97">
        <f t="shared" si="43"/>
        <v>980000</v>
      </c>
      <c r="H518" s="97">
        <f t="shared" si="44"/>
        <v>0</v>
      </c>
      <c r="I518" s="97">
        <f t="shared" si="45"/>
        <v>980000</v>
      </c>
    </row>
    <row r="519" spans="5:9" ht="12.75">
      <c r="E519" s="100">
        <v>6060</v>
      </c>
      <c r="F519" s="107">
        <f t="shared" si="42"/>
        <v>192825</v>
      </c>
      <c r="G519" s="97">
        <f t="shared" si="43"/>
        <v>160000</v>
      </c>
      <c r="H519" s="97">
        <f t="shared" si="44"/>
        <v>0</v>
      </c>
      <c r="I519" s="97">
        <f t="shared" si="45"/>
        <v>160000</v>
      </c>
    </row>
    <row r="520" spans="5:9" ht="12.75">
      <c r="E520" s="100">
        <v>6220</v>
      </c>
      <c r="F520" s="107">
        <f t="shared" si="42"/>
        <v>255000</v>
      </c>
      <c r="G520" s="97">
        <f t="shared" si="43"/>
        <v>200000</v>
      </c>
      <c r="H520" s="97">
        <f t="shared" si="44"/>
        <v>0</v>
      </c>
      <c r="I520" s="97">
        <f t="shared" si="45"/>
        <v>200000</v>
      </c>
    </row>
    <row r="521" spans="5:9" ht="12.75">
      <c r="E521" s="98">
        <v>8070</v>
      </c>
      <c r="F521" s="107">
        <f t="shared" si="42"/>
        <v>143000</v>
      </c>
      <c r="G521" s="97">
        <f t="shared" si="43"/>
        <v>150000</v>
      </c>
      <c r="H521" s="97">
        <f t="shared" si="44"/>
        <v>0</v>
      </c>
      <c r="I521" s="97">
        <f t="shared" si="45"/>
        <v>150000</v>
      </c>
    </row>
    <row r="522" spans="5:9" ht="12.75">
      <c r="E522" s="102">
        <v>6800</v>
      </c>
      <c r="F522" s="107">
        <f t="shared" si="42"/>
        <v>310000</v>
      </c>
      <c r="G522" s="97">
        <f t="shared" si="43"/>
        <v>0</v>
      </c>
      <c r="H522" s="97">
        <f t="shared" si="44"/>
        <v>0</v>
      </c>
      <c r="I522" s="97">
        <f t="shared" si="45"/>
        <v>0</v>
      </c>
    </row>
    <row r="523" spans="5:9" ht="12.75">
      <c r="E523" s="98">
        <v>4810</v>
      </c>
      <c r="F523" s="107">
        <f t="shared" si="42"/>
        <v>65967</v>
      </c>
      <c r="G523" s="97">
        <f t="shared" si="43"/>
        <v>450550</v>
      </c>
      <c r="H523" s="97">
        <f t="shared" si="44"/>
        <v>0</v>
      </c>
      <c r="I523" s="97">
        <f t="shared" si="45"/>
        <v>450550</v>
      </c>
    </row>
    <row r="524" spans="5:9" ht="12.75">
      <c r="E524" s="98"/>
      <c r="F524" s="108">
        <f>SUM(F469:F523)</f>
        <v>42625052</v>
      </c>
      <c r="G524" s="101">
        <f>SUM(G469:G523)</f>
        <v>37076301</v>
      </c>
      <c r="H524" s="101">
        <f>SUM(H469:H523)</f>
        <v>3332413</v>
      </c>
      <c r="I524" s="101">
        <f>SUM(I469:I523)</f>
        <v>40320214</v>
      </c>
    </row>
    <row r="525" spans="5:9" ht="12.75">
      <c r="E525" s="97" t="s">
        <v>126</v>
      </c>
      <c r="F525" s="109">
        <f>SUM(F517:F520,F522)</f>
        <v>4361485</v>
      </c>
      <c r="G525" s="81">
        <f>SUM(G517:G520,G522)</f>
        <v>3057000</v>
      </c>
      <c r="H525" s="81">
        <f>SUM(H517:H520,H522)</f>
        <v>0</v>
      </c>
      <c r="I525" s="81">
        <f>SUM(I517:I520,I522)</f>
        <v>3057000</v>
      </c>
    </row>
    <row r="526" spans="5:9" ht="12.75">
      <c r="E526" s="81" t="s">
        <v>127</v>
      </c>
      <c r="F526" s="109">
        <f>F524-F525</f>
        <v>38263567</v>
      </c>
      <c r="G526" s="81">
        <f>G524-G525</f>
        <v>34019301</v>
      </c>
      <c r="H526" s="81">
        <f>H524-H525</f>
        <v>3332413</v>
      </c>
      <c r="I526" s="81">
        <f>I524-I525</f>
        <v>37263214</v>
      </c>
    </row>
    <row r="528" spans="5:9" ht="12.75">
      <c r="E528" t="s">
        <v>128</v>
      </c>
      <c r="G528" s="81">
        <f>SUM(G517:G520)</f>
        <v>3057000</v>
      </c>
      <c r="H528" s="81">
        <f>SUM(H517:H520)</f>
        <v>0</v>
      </c>
      <c r="I528" s="81">
        <f>SUM(I517:I520)</f>
        <v>3057000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71" right="0.54" top="0.37" bottom="0.51" header="0.3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1"/>
  <sheetViews>
    <sheetView zoomScale="80" zoomScaleNormal="80" zoomScalePageLayoutView="0" workbookViewId="0" topLeftCell="A511">
      <selection activeCell="G511" sqref="G511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40.140625" style="0" customWidth="1"/>
    <col min="6" max="6" width="14.8515625" style="0" customWidth="1"/>
    <col min="7" max="7" width="13.28125" style="0" customWidth="1"/>
    <col min="8" max="8" width="11.57421875" style="0" customWidth="1"/>
    <col min="9" max="9" width="11.140625" style="0" customWidth="1"/>
    <col min="10" max="10" width="11.00390625" style="0" customWidth="1"/>
  </cols>
  <sheetData>
    <row r="1" spans="1:10" ht="51.75" customHeight="1">
      <c r="A1" s="489" t="s">
        <v>115</v>
      </c>
      <c r="B1" s="489"/>
      <c r="H1" s="487" t="s">
        <v>116</v>
      </c>
      <c r="I1" s="487"/>
      <c r="J1" s="487"/>
    </row>
    <row r="2" spans="1:10" ht="18.75" customHeight="1">
      <c r="A2" s="58"/>
      <c r="B2" s="58"/>
      <c r="H2" s="59"/>
      <c r="I2" s="59"/>
      <c r="J2" s="59"/>
    </row>
    <row r="3" spans="1:10" ht="12.75">
      <c r="A3" s="488" t="s">
        <v>117</v>
      </c>
      <c r="B3" s="488"/>
      <c r="C3" s="488"/>
      <c r="D3" s="488"/>
      <c r="E3" s="488"/>
      <c r="F3" s="488"/>
      <c r="G3" s="488"/>
      <c r="H3" s="488"/>
      <c r="I3" s="488"/>
      <c r="J3" s="488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494" t="s">
        <v>119</v>
      </c>
      <c r="H5" s="495"/>
      <c r="I5" s="496"/>
      <c r="J5" s="497" t="s">
        <v>122</v>
      </c>
      <c r="K5" s="47"/>
    </row>
    <row r="6" spans="1:11" ht="21" customHeight="1">
      <c r="A6" s="5" t="s">
        <v>0</v>
      </c>
      <c r="B6" s="5" t="s">
        <v>1</v>
      </c>
      <c r="C6" s="492" t="s">
        <v>2</v>
      </c>
      <c r="D6" s="493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498"/>
      <c r="K6" s="47"/>
    </row>
    <row r="7" spans="1:11" ht="10.5" customHeight="1">
      <c r="A7" s="5">
        <v>1</v>
      </c>
      <c r="B7" s="5">
        <v>2</v>
      </c>
      <c r="C7" s="490">
        <v>3</v>
      </c>
      <c r="D7" s="491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50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88500</v>
      </c>
      <c r="J9" s="48">
        <f t="shared" si="0"/>
        <v>1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/>
      <c r="H10" s="30">
        <v>88500</v>
      </c>
      <c r="I10" s="42">
        <f>SUM(G10:H10)</f>
        <v>88500</v>
      </c>
      <c r="J10" s="49">
        <f t="shared" si="0"/>
        <v>1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/>
      <c r="I12" s="42">
        <f aca="true" t="shared" si="1" ref="I12:I25">SUM(G12:H12)</f>
        <v>0</v>
      </c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/>
      <c r="I13" s="42">
        <f t="shared" si="1"/>
        <v>0</v>
      </c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/>
      <c r="I14" s="42">
        <f t="shared" si="1"/>
        <v>0</v>
      </c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/>
      <c r="I15" s="42">
        <f t="shared" si="1"/>
        <v>0</v>
      </c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/>
      <c r="I16" s="42">
        <f t="shared" si="1"/>
        <v>0</v>
      </c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/>
      <c r="I17" s="42">
        <f t="shared" si="1"/>
        <v>0</v>
      </c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/>
      <c r="I18" s="42">
        <f t="shared" si="1"/>
        <v>0</v>
      </c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/>
      <c r="I19" s="42">
        <f t="shared" si="1"/>
        <v>0</v>
      </c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/>
      <c r="I20" s="42">
        <f t="shared" si="1"/>
        <v>0</v>
      </c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/>
      <c r="I21" s="42">
        <f t="shared" si="1"/>
        <v>0</v>
      </c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/>
      <c r="I22" s="42">
        <f t="shared" si="1"/>
        <v>0</v>
      </c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/>
      <c r="I23" s="42">
        <f t="shared" si="1"/>
        <v>0</v>
      </c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/>
      <c r="I24" s="42">
        <f t="shared" si="1"/>
        <v>0</v>
      </c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/>
      <c r="I25" s="42">
        <f t="shared" si="1"/>
        <v>0</v>
      </c>
      <c r="J25" s="49">
        <f t="shared" si="0"/>
        <v>0</v>
      </c>
      <c r="K25" s="47"/>
    </row>
    <row r="26" spans="1:11" ht="10.5" customHeight="1">
      <c r="A26" s="39">
        <v>20</v>
      </c>
      <c r="B26" s="11"/>
      <c r="C26" s="11"/>
      <c r="D26" s="10"/>
      <c r="E26" s="22" t="s">
        <v>18</v>
      </c>
      <c r="F26" s="32">
        <f>SUM(F31,F27)</f>
        <v>31400</v>
      </c>
      <c r="G26" s="32">
        <f>SUM(G31,G27)</f>
        <v>53413</v>
      </c>
      <c r="H26" s="32">
        <f>SUM(H31,H27)</f>
        <v>0</v>
      </c>
      <c r="I26" s="44">
        <f>SUM(I31,I27)</f>
        <v>53413</v>
      </c>
      <c r="J26" s="50">
        <f t="shared" si="0"/>
        <v>1.7010509554140127</v>
      </c>
      <c r="K26" s="47"/>
    </row>
    <row r="27" spans="1:11" ht="10.5" customHeight="1">
      <c r="A27" s="38"/>
      <c r="B27" s="17">
        <v>2001</v>
      </c>
      <c r="C27" s="16"/>
      <c r="D27" s="18"/>
      <c r="E27" s="19" t="s">
        <v>19</v>
      </c>
      <c r="F27" s="29">
        <f>SUM(F28:F30)</f>
        <v>22800</v>
      </c>
      <c r="G27" s="29">
        <f>SUM(G28:G30)</f>
        <v>44413</v>
      </c>
      <c r="H27" s="29">
        <f>SUM(H28:H30)</f>
        <v>0</v>
      </c>
      <c r="I27" s="29">
        <f>SUM(I28:I30)</f>
        <v>44413</v>
      </c>
      <c r="J27" s="48">
        <f t="shared" si="0"/>
        <v>1.9479385964912281</v>
      </c>
      <c r="K27" s="47"/>
    </row>
    <row r="28" spans="1:11" ht="10.5" customHeight="1">
      <c r="A28" s="38"/>
      <c r="B28" s="91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3"/>
      <c r="B29" s="3"/>
      <c r="C29" s="7"/>
      <c r="D29" s="20">
        <v>4210</v>
      </c>
      <c r="E29" s="21" t="s">
        <v>13</v>
      </c>
      <c r="F29" s="30"/>
      <c r="G29" s="30">
        <v>0</v>
      </c>
      <c r="H29" s="30">
        <v>0</v>
      </c>
      <c r="I29" s="42">
        <f>SUM(G29:H29)</f>
        <v>0</v>
      </c>
      <c r="J29" s="49" t="e">
        <f t="shared" si="0"/>
        <v>#DIV/0!</v>
      </c>
      <c r="K29" s="47"/>
    </row>
    <row r="30" spans="1:11" ht="10.5" customHeight="1">
      <c r="A30" s="68"/>
      <c r="B30" s="68"/>
      <c r="C30" s="69"/>
      <c r="D30" s="70">
        <v>4300</v>
      </c>
      <c r="E30" s="71" t="s">
        <v>8</v>
      </c>
      <c r="F30" s="35">
        <v>5200</v>
      </c>
      <c r="G30" s="35">
        <v>6000</v>
      </c>
      <c r="H30" s="35">
        <v>0</v>
      </c>
      <c r="I30" s="72">
        <f>SUM(G30:H30)</f>
        <v>6000</v>
      </c>
      <c r="J30" s="49">
        <f t="shared" si="0"/>
        <v>1.1538461538461537</v>
      </c>
      <c r="K30" s="47"/>
    </row>
    <row r="31" spans="1:11" ht="10.5" customHeight="1">
      <c r="A31" s="3"/>
      <c r="B31" s="61">
        <v>2002</v>
      </c>
      <c r="C31" s="62"/>
      <c r="D31" s="63"/>
      <c r="E31" s="64" t="s">
        <v>20</v>
      </c>
      <c r="F31" s="65">
        <f>SUM(F32)</f>
        <v>8600</v>
      </c>
      <c r="G31" s="65">
        <f>SUM(G32)</f>
        <v>9000</v>
      </c>
      <c r="H31" s="65">
        <f>SUM(H32)</f>
        <v>0</v>
      </c>
      <c r="I31" s="66">
        <f>SUM(I32)</f>
        <v>9000</v>
      </c>
      <c r="J31" s="67">
        <f t="shared" si="0"/>
        <v>1.0465116279069768</v>
      </c>
      <c r="K31" s="47"/>
    </row>
    <row r="32" spans="1:11" ht="10.5" customHeight="1">
      <c r="A32" s="3"/>
      <c r="B32" s="3"/>
      <c r="C32" s="7"/>
      <c r="D32" s="20">
        <v>4300</v>
      </c>
      <c r="E32" s="21" t="s">
        <v>8</v>
      </c>
      <c r="F32" s="30">
        <v>8600</v>
      </c>
      <c r="G32" s="30">
        <v>9000</v>
      </c>
      <c r="H32" s="30">
        <v>0</v>
      </c>
      <c r="I32" s="42">
        <f>SUM(G32:H32)</f>
        <v>9000</v>
      </c>
      <c r="J32" s="49">
        <f t="shared" si="0"/>
        <v>1.0465116279069768</v>
      </c>
      <c r="K32" s="47"/>
    </row>
    <row r="33" spans="1:11" ht="10.5" customHeight="1">
      <c r="A33" s="37">
        <v>600</v>
      </c>
      <c r="B33" s="11"/>
      <c r="C33" s="11"/>
      <c r="D33" s="10"/>
      <c r="E33" s="22" t="s">
        <v>21</v>
      </c>
      <c r="F33" s="32">
        <f>SUM(F34)</f>
        <v>4343660</v>
      </c>
      <c r="G33" s="32">
        <f>SUM(G34)</f>
        <v>5061708</v>
      </c>
      <c r="H33" s="32">
        <f>SUM(H34)</f>
        <v>0</v>
      </c>
      <c r="I33" s="32">
        <f>SUM(I34)</f>
        <v>5061708</v>
      </c>
      <c r="J33" s="49">
        <f t="shared" si="0"/>
        <v>1.1653094395049337</v>
      </c>
      <c r="K33" s="47"/>
    </row>
    <row r="34" spans="1:11" ht="10.5" customHeight="1">
      <c r="A34" s="38"/>
      <c r="B34" s="23">
        <v>60014</v>
      </c>
      <c r="C34" s="16"/>
      <c r="D34" s="18"/>
      <c r="E34" s="19" t="s">
        <v>22</v>
      </c>
      <c r="F34" s="29">
        <f>SUM(F35:F52)</f>
        <v>4343660</v>
      </c>
      <c r="G34" s="29">
        <f>SUM(G35:G52)</f>
        <v>5061708</v>
      </c>
      <c r="H34" s="29">
        <f>SUM(H35:H52)</f>
        <v>0</v>
      </c>
      <c r="I34" s="41">
        <f>SUM(I35:I52)</f>
        <v>5061708</v>
      </c>
      <c r="J34" s="48">
        <f t="shared" si="0"/>
        <v>1.1653094395049337</v>
      </c>
      <c r="K34" s="47"/>
    </row>
    <row r="35" spans="1:11" ht="46.5" customHeight="1">
      <c r="A35" s="3"/>
      <c r="B35" s="3"/>
      <c r="C35" s="2"/>
      <c r="D35" s="24">
        <v>2310</v>
      </c>
      <c r="E35" s="54" t="s">
        <v>75</v>
      </c>
      <c r="F35" s="33">
        <v>106400</v>
      </c>
      <c r="G35" s="33">
        <v>106400</v>
      </c>
      <c r="H35" s="33">
        <v>0</v>
      </c>
      <c r="I35" s="45">
        <f aca="true" t="shared" si="2" ref="I35:I52">SUM(G35:H35)</f>
        <v>106400</v>
      </c>
      <c r="J35" s="49">
        <f t="shared" si="0"/>
        <v>1</v>
      </c>
      <c r="K35" s="47"/>
    </row>
    <row r="36" spans="1:11" ht="24" customHeight="1">
      <c r="A36" s="3"/>
      <c r="B36" s="3"/>
      <c r="C36" s="7"/>
      <c r="D36" s="20">
        <v>3020</v>
      </c>
      <c r="E36" s="27" t="s">
        <v>71</v>
      </c>
      <c r="F36" s="33">
        <v>10000</v>
      </c>
      <c r="G36" s="30">
        <v>8000</v>
      </c>
      <c r="H36" s="33">
        <v>0</v>
      </c>
      <c r="I36" s="45">
        <f t="shared" si="2"/>
        <v>8000</v>
      </c>
      <c r="J36" s="49">
        <f t="shared" si="0"/>
        <v>0.8</v>
      </c>
      <c r="K36" s="47"/>
    </row>
    <row r="37" spans="1:11" ht="14.25" customHeight="1">
      <c r="A37" s="3"/>
      <c r="B37" s="3"/>
      <c r="C37" s="7"/>
      <c r="D37" s="20">
        <v>4010</v>
      </c>
      <c r="E37" s="21" t="s">
        <v>70</v>
      </c>
      <c r="F37" s="33">
        <v>354702</v>
      </c>
      <c r="G37" s="30">
        <v>389643</v>
      </c>
      <c r="H37" s="33">
        <v>0</v>
      </c>
      <c r="I37" s="45">
        <f t="shared" si="2"/>
        <v>389643</v>
      </c>
      <c r="J37" s="49">
        <f t="shared" si="0"/>
        <v>1.098508043371619</v>
      </c>
      <c r="K37" s="47"/>
    </row>
    <row r="38" spans="1:11" ht="10.5" customHeight="1">
      <c r="A38" s="3"/>
      <c r="B38" s="3"/>
      <c r="C38" s="7"/>
      <c r="D38" s="20">
        <v>4040</v>
      </c>
      <c r="E38" s="21" t="s">
        <v>10</v>
      </c>
      <c r="F38" s="33">
        <v>26521</v>
      </c>
      <c r="G38" s="30">
        <v>28811</v>
      </c>
      <c r="H38" s="33">
        <v>0</v>
      </c>
      <c r="I38" s="45">
        <f t="shared" si="2"/>
        <v>28811</v>
      </c>
      <c r="J38" s="49">
        <f t="shared" si="0"/>
        <v>1.0863466686776517</v>
      </c>
      <c r="K38" s="47"/>
    </row>
    <row r="39" spans="1:11" ht="10.5" customHeight="1">
      <c r="A39" s="3"/>
      <c r="B39" s="3"/>
      <c r="C39" s="7"/>
      <c r="D39" s="20">
        <v>4110</v>
      </c>
      <c r="E39" s="21" t="s">
        <v>11</v>
      </c>
      <c r="F39" s="33">
        <v>68348</v>
      </c>
      <c r="G39" s="30">
        <v>73238</v>
      </c>
      <c r="H39" s="33">
        <v>0</v>
      </c>
      <c r="I39" s="45">
        <f t="shared" si="2"/>
        <v>73238</v>
      </c>
      <c r="J39" s="49">
        <f t="shared" si="0"/>
        <v>1.0715456194767952</v>
      </c>
      <c r="K39" s="47"/>
    </row>
    <row r="40" spans="1:11" ht="10.5" customHeight="1">
      <c r="A40" s="3"/>
      <c r="B40" s="3"/>
      <c r="C40" s="7"/>
      <c r="D40" s="20">
        <v>4120</v>
      </c>
      <c r="E40" s="21" t="s">
        <v>12</v>
      </c>
      <c r="F40" s="33">
        <v>9110</v>
      </c>
      <c r="G40" s="30">
        <v>9399</v>
      </c>
      <c r="H40" s="33">
        <v>0</v>
      </c>
      <c r="I40" s="45">
        <f t="shared" si="2"/>
        <v>9399</v>
      </c>
      <c r="J40" s="49">
        <f t="shared" si="0"/>
        <v>1.0317233809001098</v>
      </c>
      <c r="K40" s="47"/>
    </row>
    <row r="41" spans="1:11" ht="10.5" customHeight="1">
      <c r="A41" s="3"/>
      <c r="B41" s="3"/>
      <c r="C41" s="7"/>
      <c r="D41" s="20">
        <v>4210</v>
      </c>
      <c r="E41" s="21" t="s">
        <v>13</v>
      </c>
      <c r="F41" s="33">
        <v>290700</v>
      </c>
      <c r="G41" s="30">
        <v>295270</v>
      </c>
      <c r="H41" s="33">
        <v>0</v>
      </c>
      <c r="I41" s="45">
        <f t="shared" si="2"/>
        <v>295270</v>
      </c>
      <c r="J41" s="49">
        <f t="shared" si="0"/>
        <v>1.015720674234606</v>
      </c>
      <c r="K41" s="47"/>
    </row>
    <row r="42" spans="1:11" ht="10.5" customHeight="1">
      <c r="A42" s="3"/>
      <c r="B42" s="3"/>
      <c r="C42" s="7"/>
      <c r="D42" s="20">
        <v>4260</v>
      </c>
      <c r="E42" s="21" t="s">
        <v>14</v>
      </c>
      <c r="F42" s="33">
        <v>10918</v>
      </c>
      <c r="G42" s="30">
        <v>11000</v>
      </c>
      <c r="H42" s="33">
        <v>0</v>
      </c>
      <c r="I42" s="45">
        <f t="shared" si="2"/>
        <v>11000</v>
      </c>
      <c r="J42" s="49">
        <f t="shared" si="0"/>
        <v>1.0075105330646639</v>
      </c>
      <c r="K42" s="47"/>
    </row>
    <row r="43" spans="1:11" ht="10.5" customHeight="1">
      <c r="A43" s="3"/>
      <c r="B43" s="3"/>
      <c r="C43" s="7"/>
      <c r="D43" s="20">
        <v>4270</v>
      </c>
      <c r="E43" s="21" t="s">
        <v>15</v>
      </c>
      <c r="F43" s="33">
        <v>865500</v>
      </c>
      <c r="G43" s="30">
        <v>1254000</v>
      </c>
      <c r="H43" s="33">
        <v>0</v>
      </c>
      <c r="I43" s="45">
        <f t="shared" si="2"/>
        <v>1254000</v>
      </c>
      <c r="J43" s="49">
        <f t="shared" si="0"/>
        <v>1.4488734835355286</v>
      </c>
      <c r="K43" s="47"/>
    </row>
    <row r="44" spans="1:11" ht="10.5" customHeight="1">
      <c r="A44" s="3"/>
      <c r="B44" s="3"/>
      <c r="C44" s="7"/>
      <c r="D44" s="20">
        <v>4300</v>
      </c>
      <c r="E44" s="21" t="s">
        <v>8</v>
      </c>
      <c r="F44" s="33">
        <v>685253</v>
      </c>
      <c r="G44" s="30">
        <v>635150</v>
      </c>
      <c r="H44" s="33">
        <v>0</v>
      </c>
      <c r="I44" s="45">
        <f t="shared" si="2"/>
        <v>635150</v>
      </c>
      <c r="J44" s="49">
        <f t="shared" si="0"/>
        <v>0.9268839392166105</v>
      </c>
      <c r="K44" s="47"/>
    </row>
    <row r="45" spans="1:11" ht="10.5" customHeight="1">
      <c r="A45" s="3"/>
      <c r="B45" s="3"/>
      <c r="C45" s="7"/>
      <c r="D45" s="20">
        <v>4410</v>
      </c>
      <c r="E45" s="21" t="s">
        <v>16</v>
      </c>
      <c r="F45" s="33">
        <v>1545</v>
      </c>
      <c r="G45" s="30">
        <v>1500</v>
      </c>
      <c r="H45" s="33">
        <v>0</v>
      </c>
      <c r="I45" s="45">
        <f t="shared" si="2"/>
        <v>1500</v>
      </c>
      <c r="J45" s="49">
        <f t="shared" si="0"/>
        <v>0.970873786407767</v>
      </c>
      <c r="K45" s="47"/>
    </row>
    <row r="46" spans="1:11" ht="10.5" customHeight="1">
      <c r="A46" s="3"/>
      <c r="B46" s="3"/>
      <c r="C46" s="7"/>
      <c r="D46" s="20">
        <v>4430</v>
      </c>
      <c r="E46" s="21" t="s">
        <v>17</v>
      </c>
      <c r="F46" s="33">
        <v>21151</v>
      </c>
      <c r="G46" s="30">
        <v>57000</v>
      </c>
      <c r="H46" s="33">
        <v>0</v>
      </c>
      <c r="I46" s="45">
        <f t="shared" si="2"/>
        <v>57000</v>
      </c>
      <c r="J46" s="49">
        <f t="shared" si="0"/>
        <v>2.6949080421729468</v>
      </c>
      <c r="K46" s="47"/>
    </row>
    <row r="47" spans="1:11" ht="22.5" customHeight="1">
      <c r="A47" s="3"/>
      <c r="B47" s="3"/>
      <c r="C47" s="7"/>
      <c r="D47" s="20">
        <v>4440</v>
      </c>
      <c r="E47" s="27" t="s">
        <v>73</v>
      </c>
      <c r="F47" s="33">
        <v>13207</v>
      </c>
      <c r="G47" s="30">
        <v>11845</v>
      </c>
      <c r="H47" s="33">
        <v>0</v>
      </c>
      <c r="I47" s="45">
        <f t="shared" si="2"/>
        <v>11845</v>
      </c>
      <c r="J47" s="49">
        <f t="shared" si="0"/>
        <v>0.89687287044749</v>
      </c>
      <c r="K47" s="47"/>
    </row>
    <row r="48" spans="1:11" ht="10.5" customHeight="1">
      <c r="A48" s="3"/>
      <c r="B48" s="3"/>
      <c r="C48" s="7"/>
      <c r="D48" s="20">
        <v>4480</v>
      </c>
      <c r="E48" s="21" t="s">
        <v>23</v>
      </c>
      <c r="F48" s="33">
        <v>1932</v>
      </c>
      <c r="G48" s="30">
        <v>2000</v>
      </c>
      <c r="H48" s="33">
        <v>0</v>
      </c>
      <c r="I48" s="45">
        <f t="shared" si="2"/>
        <v>2000</v>
      </c>
      <c r="J48" s="49">
        <f t="shared" si="0"/>
        <v>1.0351966873706004</v>
      </c>
      <c r="K48" s="47"/>
    </row>
    <row r="49" spans="1:11" ht="23.25" customHeight="1">
      <c r="A49" s="3"/>
      <c r="B49" s="3"/>
      <c r="C49" s="7"/>
      <c r="D49" s="20">
        <v>4520</v>
      </c>
      <c r="E49" s="27" t="s">
        <v>74</v>
      </c>
      <c r="F49" s="33">
        <v>1452</v>
      </c>
      <c r="G49" s="30">
        <v>1452</v>
      </c>
      <c r="H49" s="33">
        <v>0</v>
      </c>
      <c r="I49" s="45">
        <f t="shared" si="2"/>
        <v>1452</v>
      </c>
      <c r="J49" s="49">
        <f t="shared" si="0"/>
        <v>1</v>
      </c>
      <c r="K49" s="47"/>
    </row>
    <row r="50" spans="1:11" ht="11.25" customHeight="1">
      <c r="A50" s="3"/>
      <c r="B50" s="3"/>
      <c r="C50" s="7"/>
      <c r="D50" s="20">
        <v>6050</v>
      </c>
      <c r="E50" s="27" t="s">
        <v>77</v>
      </c>
      <c r="F50" s="33">
        <v>789096</v>
      </c>
      <c r="G50" s="30">
        <f>400000+550000+127000</f>
        <v>1077000</v>
      </c>
      <c r="H50" s="33">
        <v>0</v>
      </c>
      <c r="I50" s="45">
        <f t="shared" si="2"/>
        <v>1077000</v>
      </c>
      <c r="J50" s="49">
        <f t="shared" si="0"/>
        <v>1.3648529456491987</v>
      </c>
      <c r="K50" s="47"/>
    </row>
    <row r="51" spans="1:11" ht="11.25" customHeight="1">
      <c r="A51" s="3"/>
      <c r="B51" s="3"/>
      <c r="C51" s="7"/>
      <c r="D51" s="20">
        <v>6052</v>
      </c>
      <c r="E51" s="27" t="s">
        <v>77</v>
      </c>
      <c r="F51" s="33">
        <v>1086000</v>
      </c>
      <c r="G51" s="30">
        <v>980000</v>
      </c>
      <c r="H51" s="33">
        <v>0</v>
      </c>
      <c r="I51" s="45">
        <f t="shared" si="2"/>
        <v>980000</v>
      </c>
      <c r="J51" s="49"/>
      <c r="K51" s="47"/>
    </row>
    <row r="52" spans="1:11" ht="23.25" customHeight="1">
      <c r="A52" s="3"/>
      <c r="B52" s="3"/>
      <c r="C52" s="7"/>
      <c r="D52" s="20">
        <v>6060</v>
      </c>
      <c r="E52" s="27" t="s">
        <v>78</v>
      </c>
      <c r="F52" s="33">
        <v>1825</v>
      </c>
      <c r="G52" s="30">
        <v>120000</v>
      </c>
      <c r="H52" s="33">
        <v>0</v>
      </c>
      <c r="I52" s="45">
        <f t="shared" si="2"/>
        <v>120000</v>
      </c>
      <c r="J52" s="49">
        <f>+I52/F52</f>
        <v>65.75342465753425</v>
      </c>
      <c r="K52" s="47"/>
    </row>
    <row r="53" spans="1:11" ht="16.5" customHeight="1">
      <c r="A53" s="25">
        <v>630</v>
      </c>
      <c r="B53" s="8"/>
      <c r="C53" s="8"/>
      <c r="D53" s="12"/>
      <c r="E53" s="13" t="s">
        <v>24</v>
      </c>
      <c r="F53" s="28">
        <f>SUM(F54)</f>
        <v>1710</v>
      </c>
      <c r="G53" s="28">
        <f>SUM(G54)</f>
        <v>7210</v>
      </c>
      <c r="H53" s="28">
        <f>SUM(H54)</f>
        <v>0</v>
      </c>
      <c r="I53" s="40">
        <f>SUM(I54)</f>
        <v>7210</v>
      </c>
      <c r="J53" s="50">
        <f>+I53/F53</f>
        <v>4.216374269005848</v>
      </c>
      <c r="K53" s="47"/>
    </row>
    <row r="54" spans="1:11" ht="10.5" customHeight="1">
      <c r="A54" s="3"/>
      <c r="B54" s="23">
        <v>63095</v>
      </c>
      <c r="C54" s="16"/>
      <c r="D54" s="18"/>
      <c r="E54" s="19" t="s">
        <v>25</v>
      </c>
      <c r="F54" s="29">
        <f>SUM(F55:F57)</f>
        <v>1710</v>
      </c>
      <c r="G54" s="29">
        <f>SUM(G55:G57)</f>
        <v>7210</v>
      </c>
      <c r="H54" s="29">
        <f>SUM(H55:H57)</f>
        <v>0</v>
      </c>
      <c r="I54" s="41">
        <f>SUM(I55:I57)</f>
        <v>7210</v>
      </c>
      <c r="J54" s="48">
        <f>+I54/F54</f>
        <v>4.216374269005848</v>
      </c>
      <c r="K54" s="47"/>
    </row>
    <row r="55" spans="1:11" ht="10.5" customHeight="1">
      <c r="A55" s="3"/>
      <c r="B55" s="3"/>
      <c r="C55" s="7"/>
      <c r="D55" s="20">
        <v>4210</v>
      </c>
      <c r="E55" s="21" t="s">
        <v>13</v>
      </c>
      <c r="F55" s="30">
        <v>1010</v>
      </c>
      <c r="G55" s="30">
        <v>4610</v>
      </c>
      <c r="H55" s="30">
        <v>0</v>
      </c>
      <c r="I55" s="42">
        <f>SUM(G55:H55)</f>
        <v>4610</v>
      </c>
      <c r="J55" s="49">
        <f>+I55/F55</f>
        <v>4.564356435643564</v>
      </c>
      <c r="K55" s="47"/>
    </row>
    <row r="56" spans="1:11" ht="10.5" customHeight="1">
      <c r="A56" s="3"/>
      <c r="B56" s="3"/>
      <c r="C56" s="2"/>
      <c r="D56" s="70">
        <v>4300</v>
      </c>
      <c r="E56" s="71" t="s">
        <v>8</v>
      </c>
      <c r="F56" s="35">
        <v>0</v>
      </c>
      <c r="G56" s="35">
        <v>2000</v>
      </c>
      <c r="H56" s="30">
        <v>0</v>
      </c>
      <c r="I56" s="42">
        <f>SUM(G56:H56)</f>
        <v>2000</v>
      </c>
      <c r="J56" s="49"/>
      <c r="K56" s="47"/>
    </row>
    <row r="57" spans="1:11" ht="10.5" customHeight="1">
      <c r="A57" s="68"/>
      <c r="B57" s="68"/>
      <c r="C57" s="69"/>
      <c r="D57" s="70">
        <v>4430</v>
      </c>
      <c r="E57" s="21" t="s">
        <v>17</v>
      </c>
      <c r="F57" s="35">
        <v>700</v>
      </c>
      <c r="G57" s="35">
        <v>600</v>
      </c>
      <c r="H57" s="30">
        <v>0</v>
      </c>
      <c r="I57" s="42">
        <f>SUM(G57:H57)</f>
        <v>600</v>
      </c>
      <c r="J57" s="49">
        <f aca="true" t="shared" si="3" ref="J57:J88">+I57/F57</f>
        <v>0.8571428571428571</v>
      </c>
      <c r="K57" s="47"/>
    </row>
    <row r="58" spans="1:11" ht="10.5" customHeight="1">
      <c r="A58" s="25">
        <v>700</v>
      </c>
      <c r="B58" s="8"/>
      <c r="C58" s="8"/>
      <c r="D58" s="12"/>
      <c r="E58" s="13" t="s">
        <v>26</v>
      </c>
      <c r="F58" s="28">
        <f>SUM(F59)</f>
        <v>585125</v>
      </c>
      <c r="G58" s="28">
        <f>SUM(G59)</f>
        <v>666000</v>
      </c>
      <c r="H58" s="28">
        <f>SUM(H59)</f>
        <v>20000</v>
      </c>
      <c r="I58" s="40">
        <f>SUM(I59)</f>
        <v>686000</v>
      </c>
      <c r="J58" s="50">
        <f t="shared" si="3"/>
        <v>1.1723990600299081</v>
      </c>
      <c r="K58" s="47"/>
    </row>
    <row r="59" spans="1:11" ht="16.5" customHeight="1">
      <c r="A59" s="3"/>
      <c r="B59" s="23">
        <v>70005</v>
      </c>
      <c r="C59" s="16"/>
      <c r="D59" s="18"/>
      <c r="E59" s="19" t="s">
        <v>79</v>
      </c>
      <c r="F59" s="29">
        <f>SUM(F60:F67)</f>
        <v>585125</v>
      </c>
      <c r="G59" s="29">
        <f>SUM(G60:G67)</f>
        <v>666000</v>
      </c>
      <c r="H59" s="29">
        <f>SUM(H60:H67)</f>
        <v>20000</v>
      </c>
      <c r="I59" s="41">
        <f>SUM(I60:I67)</f>
        <v>686000</v>
      </c>
      <c r="J59" s="48">
        <f t="shared" si="3"/>
        <v>1.1723990600299081</v>
      </c>
      <c r="K59" s="47"/>
    </row>
    <row r="60" spans="1:11" ht="10.5" customHeight="1">
      <c r="A60" s="3"/>
      <c r="B60" s="3"/>
      <c r="C60" s="7"/>
      <c r="D60" s="20">
        <v>4210</v>
      </c>
      <c r="E60" s="21" t="s">
        <v>13</v>
      </c>
      <c r="F60" s="30">
        <v>122000</v>
      </c>
      <c r="G60" s="30">
        <v>116000</v>
      </c>
      <c r="H60" s="30">
        <v>0</v>
      </c>
      <c r="I60" s="42">
        <f aca="true" t="shared" si="4" ref="I60:I67">SUM(G60:H60)</f>
        <v>116000</v>
      </c>
      <c r="J60" s="49">
        <f t="shared" si="3"/>
        <v>0.9508196721311475</v>
      </c>
      <c r="K60" s="47"/>
    </row>
    <row r="61" spans="1:11" ht="10.5" customHeight="1">
      <c r="A61" s="3"/>
      <c r="B61" s="3"/>
      <c r="C61" s="7"/>
      <c r="D61" s="20">
        <v>4260</v>
      </c>
      <c r="E61" s="21" t="s">
        <v>14</v>
      </c>
      <c r="F61" s="30">
        <v>102000</v>
      </c>
      <c r="G61" s="30">
        <v>126000</v>
      </c>
      <c r="H61" s="30">
        <v>0</v>
      </c>
      <c r="I61" s="42">
        <f t="shared" si="4"/>
        <v>126000</v>
      </c>
      <c r="J61" s="49">
        <f t="shared" si="3"/>
        <v>1.2352941176470589</v>
      </c>
      <c r="K61" s="47"/>
    </row>
    <row r="62" spans="1:11" ht="10.5" customHeight="1">
      <c r="A62" s="3"/>
      <c r="B62" s="3"/>
      <c r="C62" s="7"/>
      <c r="D62" s="20">
        <v>4270</v>
      </c>
      <c r="E62" s="21" t="s">
        <v>15</v>
      </c>
      <c r="F62" s="30">
        <v>114000</v>
      </c>
      <c r="G62" s="30">
        <v>65000</v>
      </c>
      <c r="H62" s="30">
        <v>0</v>
      </c>
      <c r="I62" s="42">
        <f t="shared" si="4"/>
        <v>65000</v>
      </c>
      <c r="J62" s="49">
        <f t="shared" si="3"/>
        <v>0.5701754385964912</v>
      </c>
      <c r="K62" s="47"/>
    </row>
    <row r="63" spans="1:11" ht="10.5" customHeight="1">
      <c r="A63" s="3"/>
      <c r="B63" s="3"/>
      <c r="C63" s="7"/>
      <c r="D63" s="20">
        <v>4300</v>
      </c>
      <c r="E63" s="21" t="s">
        <v>8</v>
      </c>
      <c r="F63" s="30">
        <v>187600</v>
      </c>
      <c r="G63" s="30">
        <v>153000</v>
      </c>
      <c r="H63" s="30">
        <v>20000</v>
      </c>
      <c r="I63" s="42">
        <f t="shared" si="4"/>
        <v>173000</v>
      </c>
      <c r="J63" s="49">
        <f t="shared" si="3"/>
        <v>0.9221748400852878</v>
      </c>
      <c r="K63" s="47"/>
    </row>
    <row r="64" spans="1:11" ht="10.5" customHeight="1">
      <c r="A64" s="3"/>
      <c r="B64" s="3"/>
      <c r="C64" s="7"/>
      <c r="D64" s="20">
        <v>4430</v>
      </c>
      <c r="E64" s="21" t="s">
        <v>17</v>
      </c>
      <c r="F64" s="30">
        <v>0</v>
      </c>
      <c r="G64" s="30">
        <v>6000</v>
      </c>
      <c r="H64" s="30">
        <v>0</v>
      </c>
      <c r="I64" s="42">
        <f t="shared" si="4"/>
        <v>6000</v>
      </c>
      <c r="J64" s="49" t="e">
        <f t="shared" si="3"/>
        <v>#DIV/0!</v>
      </c>
      <c r="K64" s="47"/>
    </row>
    <row r="65" spans="1:11" ht="10.5" customHeight="1">
      <c r="A65" s="3"/>
      <c r="B65" s="3"/>
      <c r="C65" s="7"/>
      <c r="D65" s="20">
        <v>4480</v>
      </c>
      <c r="E65" s="21" t="s">
        <v>23</v>
      </c>
      <c r="F65" s="30">
        <v>54000</v>
      </c>
      <c r="G65" s="30">
        <v>40000</v>
      </c>
      <c r="H65" s="30">
        <v>0</v>
      </c>
      <c r="I65" s="42">
        <f t="shared" si="4"/>
        <v>40000</v>
      </c>
      <c r="J65" s="49">
        <f t="shared" si="3"/>
        <v>0.7407407407407407</v>
      </c>
      <c r="K65" s="47"/>
    </row>
    <row r="66" spans="1:11" ht="23.25" customHeight="1">
      <c r="A66" s="3"/>
      <c r="B66" s="3"/>
      <c r="C66" s="7"/>
      <c r="D66" s="20">
        <v>4590</v>
      </c>
      <c r="E66" s="55" t="s">
        <v>76</v>
      </c>
      <c r="F66" s="30">
        <v>5525</v>
      </c>
      <c r="G66" s="30">
        <v>0</v>
      </c>
      <c r="H66" s="30"/>
      <c r="I66" s="42">
        <f t="shared" si="4"/>
        <v>0</v>
      </c>
      <c r="J66" s="49">
        <f t="shared" si="3"/>
        <v>0</v>
      </c>
      <c r="K66" s="47"/>
    </row>
    <row r="67" spans="1:11" ht="21" customHeight="1">
      <c r="A67" s="3"/>
      <c r="B67" s="3"/>
      <c r="C67" s="7"/>
      <c r="D67" s="20">
        <v>6050</v>
      </c>
      <c r="E67" s="27" t="s">
        <v>77</v>
      </c>
      <c r="F67" s="30">
        <v>0</v>
      </c>
      <c r="G67" s="30">
        <v>160000</v>
      </c>
      <c r="H67" s="30">
        <v>0</v>
      </c>
      <c r="I67" s="42">
        <f t="shared" si="4"/>
        <v>160000</v>
      </c>
      <c r="J67" s="49" t="e">
        <f t="shared" si="3"/>
        <v>#DIV/0!</v>
      </c>
      <c r="K67" s="47"/>
    </row>
    <row r="68" spans="1:11" ht="10.5" customHeight="1">
      <c r="A68" s="25">
        <v>710</v>
      </c>
      <c r="B68" s="8"/>
      <c r="C68" s="8"/>
      <c r="D68" s="12"/>
      <c r="E68" s="13" t="s">
        <v>27</v>
      </c>
      <c r="F68" s="28">
        <f>SUM(F71,F73,F69)</f>
        <v>225900</v>
      </c>
      <c r="G68" s="28">
        <f>SUM(G71,G73,G69)</f>
        <v>0</v>
      </c>
      <c r="H68" s="28">
        <f>SUM(H71,H73,H69)</f>
        <v>223700</v>
      </c>
      <c r="I68" s="28">
        <f>SUM(I71,I73,I69)</f>
        <v>223700</v>
      </c>
      <c r="J68" s="50">
        <f t="shared" si="3"/>
        <v>0.9902611775121736</v>
      </c>
      <c r="K68" s="47"/>
    </row>
    <row r="69" spans="1:11" ht="16.5" customHeight="1">
      <c r="A69" s="3"/>
      <c r="B69" s="23">
        <v>71013</v>
      </c>
      <c r="C69" s="16"/>
      <c r="D69" s="18"/>
      <c r="E69" s="19" t="s">
        <v>80</v>
      </c>
      <c r="F69" s="29">
        <f>SUM(F70)</f>
        <v>107600</v>
      </c>
      <c r="G69" s="29">
        <f>SUM(G70)</f>
        <v>0</v>
      </c>
      <c r="H69" s="29">
        <f>SUM(H70)</f>
        <v>101700</v>
      </c>
      <c r="I69" s="41">
        <f>SUM(I70)</f>
        <v>101700</v>
      </c>
      <c r="J69" s="48">
        <f t="shared" si="3"/>
        <v>0.9451672862453532</v>
      </c>
      <c r="K69" s="47"/>
    </row>
    <row r="70" spans="1:11" ht="10.5" customHeight="1">
      <c r="A70" s="3"/>
      <c r="B70" s="3"/>
      <c r="C70" s="7"/>
      <c r="D70" s="20">
        <v>4300</v>
      </c>
      <c r="E70" s="21" t="s">
        <v>8</v>
      </c>
      <c r="F70" s="30">
        <v>107600</v>
      </c>
      <c r="G70" s="30">
        <v>0</v>
      </c>
      <c r="H70" s="30">
        <v>101700</v>
      </c>
      <c r="I70" s="42">
        <f>SUM(G70:H70)</f>
        <v>101700</v>
      </c>
      <c r="J70" s="49">
        <f t="shared" si="3"/>
        <v>0.9451672862453532</v>
      </c>
      <c r="K70" s="47"/>
    </row>
    <row r="71" spans="1:11" ht="16.5" customHeight="1">
      <c r="A71" s="3"/>
      <c r="B71" s="23">
        <v>71014</v>
      </c>
      <c r="C71" s="16"/>
      <c r="D71" s="18"/>
      <c r="E71" s="19" t="s">
        <v>81</v>
      </c>
      <c r="F71" s="29">
        <f>SUM(F72)</f>
        <v>6000</v>
      </c>
      <c r="G71" s="29">
        <f>SUM(G72)</f>
        <v>0</v>
      </c>
      <c r="H71" s="29">
        <f>SUM(H72)</f>
        <v>6000</v>
      </c>
      <c r="I71" s="41">
        <f>SUM(I72)</f>
        <v>6000</v>
      </c>
      <c r="J71" s="48">
        <f t="shared" si="3"/>
        <v>1</v>
      </c>
      <c r="K71" s="47"/>
    </row>
    <row r="72" spans="1:11" ht="10.5" customHeight="1">
      <c r="A72" s="3"/>
      <c r="B72" s="3"/>
      <c r="C72" s="7"/>
      <c r="D72" s="20">
        <v>4300</v>
      </c>
      <c r="E72" s="21" t="s">
        <v>8</v>
      </c>
      <c r="F72" s="30">
        <v>6000</v>
      </c>
      <c r="G72" s="30">
        <v>0</v>
      </c>
      <c r="H72" s="30">
        <v>6000</v>
      </c>
      <c r="I72" s="42">
        <f>SUM(G72:H72)</f>
        <v>6000</v>
      </c>
      <c r="J72" s="49">
        <f t="shared" si="3"/>
        <v>1</v>
      </c>
      <c r="K72" s="47"/>
    </row>
    <row r="73" spans="1:11" ht="10.5" customHeight="1">
      <c r="A73" s="3"/>
      <c r="B73" s="23">
        <v>71015</v>
      </c>
      <c r="C73" s="16"/>
      <c r="D73" s="18"/>
      <c r="E73" s="19" t="s">
        <v>28</v>
      </c>
      <c r="F73" s="29">
        <f>SUM(F74:F84)</f>
        <v>112300</v>
      </c>
      <c r="G73" s="29">
        <f>SUM(G74:G84)</f>
        <v>0</v>
      </c>
      <c r="H73" s="29">
        <f>SUM(H74:H84)</f>
        <v>116000</v>
      </c>
      <c r="I73" s="41">
        <f>SUM(I74:I84)</f>
        <v>116000</v>
      </c>
      <c r="J73" s="48">
        <f t="shared" si="3"/>
        <v>1.0329474621549422</v>
      </c>
      <c r="K73" s="47"/>
    </row>
    <row r="74" spans="1:11" ht="21.75" customHeight="1">
      <c r="A74" s="3"/>
      <c r="B74" s="3"/>
      <c r="C74" s="7"/>
      <c r="D74" s="20">
        <v>3020</v>
      </c>
      <c r="E74" s="27" t="s">
        <v>71</v>
      </c>
      <c r="F74" s="30">
        <v>300</v>
      </c>
      <c r="G74" s="30">
        <v>0</v>
      </c>
      <c r="H74" s="30">
        <v>400</v>
      </c>
      <c r="I74" s="42">
        <f aca="true" t="shared" si="5" ref="I74:I84">SUM(G74:H74)</f>
        <v>400</v>
      </c>
      <c r="J74" s="49">
        <f t="shared" si="3"/>
        <v>1.3333333333333333</v>
      </c>
      <c r="K74" s="47"/>
    </row>
    <row r="75" spans="1:11" ht="16.5" customHeight="1">
      <c r="A75" s="3"/>
      <c r="B75" s="3"/>
      <c r="C75" s="7"/>
      <c r="D75" s="20">
        <v>4010</v>
      </c>
      <c r="E75" s="21" t="s">
        <v>70</v>
      </c>
      <c r="F75" s="30">
        <v>28178</v>
      </c>
      <c r="G75" s="30">
        <v>0</v>
      </c>
      <c r="H75" s="30">
        <v>29022</v>
      </c>
      <c r="I75" s="42">
        <f t="shared" si="5"/>
        <v>29022</v>
      </c>
      <c r="J75" s="49">
        <f t="shared" si="3"/>
        <v>1.0299524451699908</v>
      </c>
      <c r="K75" s="47"/>
    </row>
    <row r="76" spans="1:11" ht="21.75" customHeight="1">
      <c r="A76" s="3"/>
      <c r="B76" s="3"/>
      <c r="C76" s="7"/>
      <c r="D76" s="20">
        <v>4020</v>
      </c>
      <c r="E76" s="27" t="s">
        <v>82</v>
      </c>
      <c r="F76" s="30">
        <v>39072</v>
      </c>
      <c r="G76" s="30">
        <v>0</v>
      </c>
      <c r="H76" s="30">
        <v>39576</v>
      </c>
      <c r="I76" s="42">
        <f t="shared" si="5"/>
        <v>39576</v>
      </c>
      <c r="J76" s="49">
        <f t="shared" si="3"/>
        <v>1.0128992628992628</v>
      </c>
      <c r="K76" s="47"/>
    </row>
    <row r="77" spans="1:11" ht="10.5" customHeight="1">
      <c r="A77" s="3"/>
      <c r="B77" s="3"/>
      <c r="C77" s="7"/>
      <c r="D77" s="20">
        <v>4040</v>
      </c>
      <c r="E77" s="21" t="s">
        <v>10</v>
      </c>
      <c r="F77" s="30">
        <v>5394</v>
      </c>
      <c r="G77" s="30">
        <v>0</v>
      </c>
      <c r="H77" s="30">
        <v>5540</v>
      </c>
      <c r="I77" s="42">
        <f t="shared" si="5"/>
        <v>5540</v>
      </c>
      <c r="J77" s="49">
        <f t="shared" si="3"/>
        <v>1.0270671116054875</v>
      </c>
      <c r="K77" s="47"/>
    </row>
    <row r="78" spans="1:11" ht="10.5" customHeight="1">
      <c r="A78" s="3"/>
      <c r="B78" s="3"/>
      <c r="C78" s="7"/>
      <c r="D78" s="20">
        <v>4110</v>
      </c>
      <c r="E78" s="21" t="s">
        <v>11</v>
      </c>
      <c r="F78" s="30">
        <v>12024</v>
      </c>
      <c r="G78" s="30">
        <v>0</v>
      </c>
      <c r="H78" s="30">
        <v>13486</v>
      </c>
      <c r="I78" s="42">
        <f t="shared" si="5"/>
        <v>13486</v>
      </c>
      <c r="J78" s="49">
        <f t="shared" si="3"/>
        <v>1.1215901530272787</v>
      </c>
      <c r="K78" s="47"/>
    </row>
    <row r="79" spans="1:11" ht="10.5" customHeight="1">
      <c r="A79" s="3"/>
      <c r="B79" s="3"/>
      <c r="C79" s="7"/>
      <c r="D79" s="20">
        <v>4120</v>
      </c>
      <c r="E79" s="21" t="s">
        <v>12</v>
      </c>
      <c r="F79" s="30">
        <v>1648</v>
      </c>
      <c r="G79" s="30">
        <v>0</v>
      </c>
      <c r="H79" s="30">
        <v>1816</v>
      </c>
      <c r="I79" s="42">
        <f t="shared" si="5"/>
        <v>1816</v>
      </c>
      <c r="J79" s="49">
        <f t="shared" si="3"/>
        <v>1.1019417475728155</v>
      </c>
      <c r="K79" s="47"/>
    </row>
    <row r="80" spans="1:11" ht="10.5" customHeight="1">
      <c r="A80" s="3"/>
      <c r="B80" s="3"/>
      <c r="C80" s="7"/>
      <c r="D80" s="20">
        <v>4210</v>
      </c>
      <c r="E80" s="21" t="s">
        <v>13</v>
      </c>
      <c r="F80" s="30">
        <v>4500</v>
      </c>
      <c r="G80" s="30">
        <v>0</v>
      </c>
      <c r="H80" s="30">
        <v>8500</v>
      </c>
      <c r="I80" s="42">
        <f t="shared" si="5"/>
        <v>8500</v>
      </c>
      <c r="J80" s="49">
        <f t="shared" si="3"/>
        <v>1.8888888888888888</v>
      </c>
      <c r="K80" s="47"/>
    </row>
    <row r="81" spans="1:11" ht="10.5" customHeight="1">
      <c r="A81" s="3"/>
      <c r="B81" s="3"/>
      <c r="C81" s="7"/>
      <c r="D81" s="20">
        <v>4300</v>
      </c>
      <c r="E81" s="21" t="s">
        <v>8</v>
      </c>
      <c r="F81" s="30">
        <v>17234</v>
      </c>
      <c r="G81" s="30">
        <v>0</v>
      </c>
      <c r="H81" s="30">
        <v>12990</v>
      </c>
      <c r="I81" s="42">
        <f t="shared" si="5"/>
        <v>12990</v>
      </c>
      <c r="J81" s="49">
        <f t="shared" si="3"/>
        <v>0.7537426018335848</v>
      </c>
      <c r="K81" s="47"/>
    </row>
    <row r="82" spans="1:11" ht="10.5" customHeight="1">
      <c r="A82" s="3"/>
      <c r="B82" s="3"/>
      <c r="C82" s="7"/>
      <c r="D82" s="20">
        <v>4410</v>
      </c>
      <c r="E82" s="21" t="s">
        <v>16</v>
      </c>
      <c r="F82" s="30">
        <v>500</v>
      </c>
      <c r="G82" s="30">
        <v>0</v>
      </c>
      <c r="H82" s="30">
        <v>1600</v>
      </c>
      <c r="I82" s="42">
        <f t="shared" si="5"/>
        <v>1600</v>
      </c>
      <c r="J82" s="49">
        <f t="shared" si="3"/>
        <v>3.2</v>
      </c>
      <c r="K82" s="47"/>
    </row>
    <row r="83" spans="1:11" ht="10.5" customHeight="1">
      <c r="A83" s="3"/>
      <c r="B83" s="3"/>
      <c r="C83" s="7"/>
      <c r="D83" s="20">
        <v>4430</v>
      </c>
      <c r="E83" s="21" t="s">
        <v>17</v>
      </c>
      <c r="F83" s="30">
        <v>1200</v>
      </c>
      <c r="G83" s="30">
        <v>0</v>
      </c>
      <c r="H83" s="30">
        <v>1000</v>
      </c>
      <c r="I83" s="42">
        <f t="shared" si="5"/>
        <v>1000</v>
      </c>
      <c r="J83" s="49">
        <f t="shared" si="3"/>
        <v>0.8333333333333334</v>
      </c>
      <c r="K83" s="47"/>
    </row>
    <row r="84" spans="1:11" ht="24.75" customHeight="1">
      <c r="A84" s="3"/>
      <c r="B84" s="3"/>
      <c r="C84" s="7"/>
      <c r="D84" s="20">
        <v>4440</v>
      </c>
      <c r="E84" s="27" t="s">
        <v>73</v>
      </c>
      <c r="F84" s="30">
        <v>2250</v>
      </c>
      <c r="G84" s="30">
        <v>0</v>
      </c>
      <c r="H84" s="30">
        <v>2070</v>
      </c>
      <c r="I84" s="42">
        <f t="shared" si="5"/>
        <v>2070</v>
      </c>
      <c r="J84" s="49">
        <f t="shared" si="3"/>
        <v>0.92</v>
      </c>
      <c r="K84" s="47"/>
    </row>
    <row r="85" spans="1:11" ht="10.5" customHeight="1">
      <c r="A85" s="37">
        <v>750</v>
      </c>
      <c r="B85" s="11"/>
      <c r="C85" s="11"/>
      <c r="D85" s="10"/>
      <c r="E85" s="22" t="s">
        <v>29</v>
      </c>
      <c r="F85" s="32">
        <f>SUM(F94,F101,F124,F117,F86)</f>
        <v>4718031</v>
      </c>
      <c r="G85" s="32">
        <f>SUM(G94,G101,G124,G117,G86)</f>
        <v>4685842</v>
      </c>
      <c r="H85" s="32">
        <f>SUM(H94,H101,H124,H117,H86)</f>
        <v>207480</v>
      </c>
      <c r="I85" s="32">
        <f>SUM(I94,I101,I124,I117,I86)</f>
        <v>4893322</v>
      </c>
      <c r="J85" s="50">
        <f t="shared" si="3"/>
        <v>1.0371534226884054</v>
      </c>
      <c r="K85" s="47"/>
    </row>
    <row r="86" spans="1:11" ht="10.5" customHeight="1">
      <c r="A86" s="38"/>
      <c r="B86" s="23">
        <v>75011</v>
      </c>
      <c r="C86" s="16"/>
      <c r="D86" s="18"/>
      <c r="E86" s="19" t="s">
        <v>30</v>
      </c>
      <c r="F86" s="29">
        <f>SUM(F87:F93)</f>
        <v>406040</v>
      </c>
      <c r="G86" s="29">
        <f>SUM(G87:G93)</f>
        <v>224131</v>
      </c>
      <c r="H86" s="29">
        <f>SUM(H87:H93)</f>
        <v>173480</v>
      </c>
      <c r="I86" s="41">
        <f>SUM(I87:I93)</f>
        <v>397611</v>
      </c>
      <c r="J86" s="48">
        <f t="shared" si="3"/>
        <v>0.9792409614816274</v>
      </c>
      <c r="K86" s="47"/>
    </row>
    <row r="87" spans="1:11" ht="22.5" customHeight="1">
      <c r="A87" s="3"/>
      <c r="B87" s="3"/>
      <c r="C87" s="7"/>
      <c r="D87" s="20">
        <v>3020</v>
      </c>
      <c r="E87" s="55" t="s">
        <v>71</v>
      </c>
      <c r="F87" s="30">
        <v>2000</v>
      </c>
      <c r="G87" s="30">
        <v>2000</v>
      </c>
      <c r="H87" s="30"/>
      <c r="I87" s="42">
        <f aca="true" t="shared" si="6" ref="I87:I93">SUM(G87:H87)</f>
        <v>2000</v>
      </c>
      <c r="J87" s="49">
        <f t="shared" si="3"/>
        <v>1</v>
      </c>
      <c r="K87" s="47"/>
    </row>
    <row r="88" spans="1:11" ht="16.5" customHeight="1">
      <c r="A88" s="3"/>
      <c r="B88" s="3"/>
      <c r="C88" s="7"/>
      <c r="D88" s="20">
        <v>4010</v>
      </c>
      <c r="E88" s="21" t="s">
        <v>70</v>
      </c>
      <c r="F88" s="30">
        <v>298808</v>
      </c>
      <c r="G88" s="79">
        <v>159944</v>
      </c>
      <c r="H88" s="30">
        <v>144980</v>
      </c>
      <c r="I88" s="42">
        <f t="shared" si="6"/>
        <v>304924</v>
      </c>
      <c r="J88" s="49">
        <f t="shared" si="3"/>
        <v>1.020467992824824</v>
      </c>
      <c r="K88" s="47"/>
    </row>
    <row r="89" spans="1:11" ht="10.5" customHeight="1">
      <c r="A89" s="3"/>
      <c r="B89" s="3"/>
      <c r="C89" s="7"/>
      <c r="D89" s="20">
        <v>4040</v>
      </c>
      <c r="E89" s="21" t="s">
        <v>10</v>
      </c>
      <c r="F89" s="30">
        <v>23165</v>
      </c>
      <c r="G89" s="79">
        <v>22720</v>
      </c>
      <c r="H89" s="30"/>
      <c r="I89" s="42">
        <f t="shared" si="6"/>
        <v>22720</v>
      </c>
      <c r="J89" s="49">
        <f aca="true" t="shared" si="7" ref="J89:J120">+I89/F89</f>
        <v>0.9807899848909993</v>
      </c>
      <c r="K89" s="47"/>
    </row>
    <row r="90" spans="1:11" ht="10.5" customHeight="1">
      <c r="A90" s="3"/>
      <c r="B90" s="3"/>
      <c r="C90" s="7"/>
      <c r="D90" s="20">
        <v>4110</v>
      </c>
      <c r="E90" s="21" t="s">
        <v>11</v>
      </c>
      <c r="F90" s="30">
        <v>61350</v>
      </c>
      <c r="G90" s="79">
        <v>25871</v>
      </c>
      <c r="H90" s="30">
        <v>24900</v>
      </c>
      <c r="I90" s="42">
        <f t="shared" si="6"/>
        <v>50771</v>
      </c>
      <c r="J90" s="49">
        <f t="shared" si="7"/>
        <v>0.8275631621841891</v>
      </c>
      <c r="K90" s="47"/>
    </row>
    <row r="91" spans="1:11" ht="10.5" customHeight="1">
      <c r="A91" s="3"/>
      <c r="B91" s="3"/>
      <c r="C91" s="7"/>
      <c r="D91" s="20">
        <v>4120</v>
      </c>
      <c r="E91" s="21" t="s">
        <v>12</v>
      </c>
      <c r="F91" s="30">
        <v>8426</v>
      </c>
      <c r="G91" s="79">
        <v>3626</v>
      </c>
      <c r="H91" s="30">
        <v>3600</v>
      </c>
      <c r="I91" s="42">
        <f t="shared" si="6"/>
        <v>7226</v>
      </c>
      <c r="J91" s="49">
        <f t="shared" si="7"/>
        <v>0.8575836695941135</v>
      </c>
      <c r="K91" s="47"/>
    </row>
    <row r="92" spans="1:11" ht="10.5" customHeight="1">
      <c r="A92" s="3"/>
      <c r="B92" s="3"/>
      <c r="C92" s="7"/>
      <c r="D92" s="20">
        <v>4410</v>
      </c>
      <c r="E92" s="21" t="s">
        <v>16</v>
      </c>
      <c r="F92" s="30">
        <v>2981</v>
      </c>
      <c r="G92" s="30">
        <v>1000</v>
      </c>
      <c r="H92" s="30"/>
      <c r="I92" s="42">
        <f t="shared" si="6"/>
        <v>1000</v>
      </c>
      <c r="J92" s="49">
        <f t="shared" si="7"/>
        <v>0.3354579000335458</v>
      </c>
      <c r="K92" s="47"/>
    </row>
    <row r="93" spans="1:11" ht="24.75" customHeight="1">
      <c r="A93" s="68"/>
      <c r="B93" s="68"/>
      <c r="C93" s="69"/>
      <c r="D93" s="70">
        <v>4440</v>
      </c>
      <c r="E93" s="74" t="s">
        <v>73</v>
      </c>
      <c r="F93" s="35">
        <v>9310</v>
      </c>
      <c r="G93" s="35">
        <v>8970</v>
      </c>
      <c r="H93" s="35"/>
      <c r="I93" s="42">
        <f t="shared" si="6"/>
        <v>8970</v>
      </c>
      <c r="J93" s="49">
        <f t="shared" si="7"/>
        <v>0.9634801288936627</v>
      </c>
      <c r="K93" s="47"/>
    </row>
    <row r="94" spans="1:11" ht="10.5" customHeight="1">
      <c r="A94" s="3"/>
      <c r="B94" s="23">
        <v>75019</v>
      </c>
      <c r="C94" s="16"/>
      <c r="D94" s="18"/>
      <c r="E94" s="19" t="s">
        <v>31</v>
      </c>
      <c r="F94" s="29">
        <f>SUM(F95:F100)</f>
        <v>233486</v>
      </c>
      <c r="G94" s="29">
        <f>SUM(G95:G100)</f>
        <v>228320</v>
      </c>
      <c r="H94" s="29">
        <f>SUM(H95:H100)</f>
        <v>0</v>
      </c>
      <c r="I94" s="41">
        <f>SUM(I95:I100)</f>
        <v>228320</v>
      </c>
      <c r="J94" s="48">
        <f t="shared" si="7"/>
        <v>0.9778744764140034</v>
      </c>
      <c r="K94" s="47"/>
    </row>
    <row r="95" spans="1:11" ht="16.5" customHeight="1">
      <c r="A95" s="3"/>
      <c r="B95" s="3"/>
      <c r="C95" s="7"/>
      <c r="D95" s="20">
        <v>3030</v>
      </c>
      <c r="E95" s="21" t="s">
        <v>83</v>
      </c>
      <c r="F95" s="30">
        <v>191580</v>
      </c>
      <c r="G95" s="30">
        <v>197620</v>
      </c>
      <c r="H95" s="30">
        <v>0</v>
      </c>
      <c r="I95" s="42">
        <f aca="true" t="shared" si="8" ref="I95:I100">SUM(G95:H95)</f>
        <v>197620</v>
      </c>
      <c r="J95" s="49">
        <f t="shared" si="7"/>
        <v>1.0315272993005533</v>
      </c>
      <c r="K95" s="47"/>
    </row>
    <row r="96" spans="1:11" ht="10.5" customHeight="1">
      <c r="A96" s="3"/>
      <c r="B96" s="3"/>
      <c r="C96" s="7"/>
      <c r="D96" s="20">
        <v>4210</v>
      </c>
      <c r="E96" s="21" t="s">
        <v>13</v>
      </c>
      <c r="F96" s="30">
        <v>3787</v>
      </c>
      <c r="G96" s="30">
        <v>3800</v>
      </c>
      <c r="H96" s="30">
        <v>0</v>
      </c>
      <c r="I96" s="42">
        <f t="shared" si="8"/>
        <v>3800</v>
      </c>
      <c r="J96" s="49">
        <f t="shared" si="7"/>
        <v>1.0034327964087668</v>
      </c>
      <c r="K96" s="47"/>
    </row>
    <row r="97" spans="1:11" ht="10.5" customHeight="1">
      <c r="A97" s="3"/>
      <c r="B97" s="3"/>
      <c r="C97" s="7"/>
      <c r="D97" s="20">
        <v>4300</v>
      </c>
      <c r="E97" s="21" t="s">
        <v>8</v>
      </c>
      <c r="F97" s="30">
        <v>15253</v>
      </c>
      <c r="G97" s="30">
        <v>15200</v>
      </c>
      <c r="H97" s="30">
        <v>0</v>
      </c>
      <c r="I97" s="42">
        <f t="shared" si="8"/>
        <v>15200</v>
      </c>
      <c r="J97" s="49">
        <f t="shared" si="7"/>
        <v>0.9965252737166459</v>
      </c>
      <c r="K97" s="47"/>
    </row>
    <row r="98" spans="1:11" ht="10.5" customHeight="1">
      <c r="A98" s="3"/>
      <c r="B98" s="3"/>
      <c r="C98" s="7"/>
      <c r="D98" s="20">
        <v>4410</v>
      </c>
      <c r="E98" s="21" t="s">
        <v>16</v>
      </c>
      <c r="F98" s="30">
        <v>4429</v>
      </c>
      <c r="G98" s="30">
        <v>3950</v>
      </c>
      <c r="H98" s="30">
        <v>0</v>
      </c>
      <c r="I98" s="42">
        <f t="shared" si="8"/>
        <v>3950</v>
      </c>
      <c r="J98" s="49">
        <f t="shared" si="7"/>
        <v>0.8918491758862046</v>
      </c>
      <c r="K98" s="47"/>
    </row>
    <row r="99" spans="1:11" ht="10.5" customHeight="1">
      <c r="A99" s="3"/>
      <c r="B99" s="3"/>
      <c r="C99" s="7"/>
      <c r="D99" s="20">
        <v>4420</v>
      </c>
      <c r="E99" s="21" t="s">
        <v>32</v>
      </c>
      <c r="F99" s="30">
        <v>8652</v>
      </c>
      <c r="G99" s="30">
        <v>3000</v>
      </c>
      <c r="H99" s="30">
        <v>0</v>
      </c>
      <c r="I99" s="42">
        <f t="shared" si="8"/>
        <v>3000</v>
      </c>
      <c r="J99" s="49">
        <f t="shared" si="7"/>
        <v>0.34674063800277394</v>
      </c>
      <c r="K99" s="47"/>
    </row>
    <row r="100" spans="1:11" ht="10.5" customHeight="1">
      <c r="A100" s="3"/>
      <c r="B100" s="3"/>
      <c r="C100" s="7"/>
      <c r="D100" s="20">
        <v>4430</v>
      </c>
      <c r="E100" s="21" t="s">
        <v>17</v>
      </c>
      <c r="F100" s="30">
        <v>9785</v>
      </c>
      <c r="G100" s="30">
        <v>4750</v>
      </c>
      <c r="H100" s="30">
        <v>0</v>
      </c>
      <c r="I100" s="42">
        <f t="shared" si="8"/>
        <v>4750</v>
      </c>
      <c r="J100" s="49">
        <f t="shared" si="7"/>
        <v>0.4854368932038835</v>
      </c>
      <c r="K100" s="47"/>
    </row>
    <row r="101" spans="1:11" ht="10.5" customHeight="1">
      <c r="A101" s="3"/>
      <c r="B101" s="23">
        <v>75020</v>
      </c>
      <c r="C101" s="16"/>
      <c r="D101" s="18"/>
      <c r="E101" s="19" t="s">
        <v>33</v>
      </c>
      <c r="F101" s="29">
        <f>SUM(F102:F116)</f>
        <v>4040545</v>
      </c>
      <c r="G101" s="29">
        <f>SUM(G102:G116)</f>
        <v>4231391</v>
      </c>
      <c r="H101" s="29">
        <f>SUM(H102:H116)</f>
        <v>0</v>
      </c>
      <c r="I101" s="41">
        <f>SUM(I102:I116)</f>
        <v>4231391</v>
      </c>
      <c r="J101" s="48">
        <f t="shared" si="7"/>
        <v>1.047232737167882</v>
      </c>
      <c r="K101" s="47"/>
    </row>
    <row r="102" spans="1:11" ht="23.25" customHeight="1">
      <c r="A102" s="3"/>
      <c r="B102" s="3"/>
      <c r="C102" s="7"/>
      <c r="D102" s="20">
        <v>3020</v>
      </c>
      <c r="E102" s="27" t="s">
        <v>71</v>
      </c>
      <c r="F102" s="33">
        <v>6200</v>
      </c>
      <c r="G102" s="30">
        <v>6000</v>
      </c>
      <c r="H102" s="33">
        <v>0</v>
      </c>
      <c r="I102" s="45">
        <f aca="true" t="shared" si="9" ref="I102:I116">SUM(G102:H102)</f>
        <v>6000</v>
      </c>
      <c r="J102" s="49">
        <f t="shared" si="7"/>
        <v>0.967741935483871</v>
      </c>
      <c r="K102" s="47"/>
    </row>
    <row r="103" spans="1:11" ht="12.75" customHeight="1">
      <c r="A103" s="3"/>
      <c r="B103" s="3"/>
      <c r="C103" s="7"/>
      <c r="D103" s="20">
        <v>4010</v>
      </c>
      <c r="E103" s="21" t="s">
        <v>70</v>
      </c>
      <c r="F103" s="33">
        <v>1821704</v>
      </c>
      <c r="G103" s="30">
        <v>1893732</v>
      </c>
      <c r="H103" s="33">
        <v>0</v>
      </c>
      <c r="I103" s="45">
        <f t="shared" si="9"/>
        <v>1893732</v>
      </c>
      <c r="J103" s="49">
        <f t="shared" si="7"/>
        <v>1.0395388054261285</v>
      </c>
      <c r="K103" s="47"/>
    </row>
    <row r="104" spans="1:11" ht="10.5" customHeight="1">
      <c r="A104" s="3"/>
      <c r="B104" s="3"/>
      <c r="C104" s="7"/>
      <c r="D104" s="20">
        <v>4040</v>
      </c>
      <c r="E104" s="21" t="s">
        <v>10</v>
      </c>
      <c r="F104" s="33">
        <v>146800</v>
      </c>
      <c r="G104" s="30">
        <v>158000</v>
      </c>
      <c r="H104" s="33">
        <v>0</v>
      </c>
      <c r="I104" s="45">
        <f t="shared" si="9"/>
        <v>158000</v>
      </c>
      <c r="J104" s="49">
        <f t="shared" si="7"/>
        <v>1.0762942779291553</v>
      </c>
      <c r="K104" s="47"/>
    </row>
    <row r="105" spans="1:11" ht="10.5" customHeight="1">
      <c r="A105" s="3"/>
      <c r="B105" s="3"/>
      <c r="C105" s="7"/>
      <c r="D105" s="20">
        <v>4110</v>
      </c>
      <c r="E105" s="21" t="s">
        <v>11</v>
      </c>
      <c r="F105" s="33">
        <v>360000</v>
      </c>
      <c r="G105" s="30">
        <v>350068</v>
      </c>
      <c r="H105" s="33">
        <v>0</v>
      </c>
      <c r="I105" s="45">
        <f t="shared" si="9"/>
        <v>350068</v>
      </c>
      <c r="J105" s="49">
        <f t="shared" si="7"/>
        <v>0.9724111111111111</v>
      </c>
      <c r="K105" s="47"/>
    </row>
    <row r="106" spans="1:11" ht="10.5" customHeight="1">
      <c r="A106" s="3"/>
      <c r="B106" s="3"/>
      <c r="C106" s="7"/>
      <c r="D106" s="20">
        <v>4120</v>
      </c>
      <c r="E106" s="21" t="s">
        <v>12</v>
      </c>
      <c r="F106" s="33">
        <v>48000</v>
      </c>
      <c r="G106" s="30">
        <v>50000</v>
      </c>
      <c r="H106" s="33">
        <v>0</v>
      </c>
      <c r="I106" s="45">
        <f t="shared" si="9"/>
        <v>50000</v>
      </c>
      <c r="J106" s="49">
        <f t="shared" si="7"/>
        <v>1.0416666666666667</v>
      </c>
      <c r="K106" s="47"/>
    </row>
    <row r="107" spans="1:11" ht="10.5" customHeight="1">
      <c r="A107" s="3"/>
      <c r="B107" s="3"/>
      <c r="C107" s="7"/>
      <c r="D107" s="20">
        <v>4210</v>
      </c>
      <c r="E107" s="21" t="s">
        <v>13</v>
      </c>
      <c r="F107" s="33">
        <v>123020</v>
      </c>
      <c r="G107" s="30">
        <v>114520</v>
      </c>
      <c r="H107" s="33">
        <v>0</v>
      </c>
      <c r="I107" s="45">
        <f t="shared" si="9"/>
        <v>114520</v>
      </c>
      <c r="J107" s="49">
        <f t="shared" si="7"/>
        <v>0.930905543814014</v>
      </c>
      <c r="K107" s="47"/>
    </row>
    <row r="108" spans="1:11" ht="10.5" customHeight="1">
      <c r="A108" s="3"/>
      <c r="B108" s="3"/>
      <c r="C108" s="7"/>
      <c r="D108" s="20">
        <v>4260</v>
      </c>
      <c r="E108" s="21" t="s">
        <v>14</v>
      </c>
      <c r="F108" s="33">
        <v>80400</v>
      </c>
      <c r="G108" s="30">
        <v>91700</v>
      </c>
      <c r="H108" s="33">
        <v>0</v>
      </c>
      <c r="I108" s="45">
        <f t="shared" si="9"/>
        <v>91700</v>
      </c>
      <c r="J108" s="49">
        <f t="shared" si="7"/>
        <v>1.140547263681592</v>
      </c>
      <c r="K108" s="47"/>
    </row>
    <row r="109" spans="1:11" ht="10.5" customHeight="1">
      <c r="A109" s="3"/>
      <c r="B109" s="3"/>
      <c r="C109" s="7"/>
      <c r="D109" s="20">
        <v>4270</v>
      </c>
      <c r="E109" s="21" t="s">
        <v>15</v>
      </c>
      <c r="F109" s="33">
        <v>42500</v>
      </c>
      <c r="G109" s="30">
        <v>124500</v>
      </c>
      <c r="H109" s="33">
        <v>0</v>
      </c>
      <c r="I109" s="45">
        <f t="shared" si="9"/>
        <v>124500</v>
      </c>
      <c r="J109" s="49">
        <f t="shared" si="7"/>
        <v>2.929411764705882</v>
      </c>
      <c r="K109" s="47"/>
    </row>
    <row r="110" spans="1:11" ht="10.5" customHeight="1">
      <c r="A110" s="3"/>
      <c r="B110" s="3"/>
      <c r="C110" s="7"/>
      <c r="D110" s="20">
        <v>4300</v>
      </c>
      <c r="E110" s="21" t="s">
        <v>8</v>
      </c>
      <c r="F110" s="33">
        <v>1140421</v>
      </c>
      <c r="G110" s="30">
        <f>1167171+130000</f>
        <v>1297171</v>
      </c>
      <c r="H110" s="33">
        <v>0</v>
      </c>
      <c r="I110" s="45">
        <f t="shared" si="9"/>
        <v>1297171</v>
      </c>
      <c r="J110" s="49">
        <f t="shared" si="7"/>
        <v>1.1374492402367196</v>
      </c>
      <c r="K110" s="47"/>
    </row>
    <row r="111" spans="1:11" ht="10.5" customHeight="1">
      <c r="A111" s="3"/>
      <c r="B111" s="3"/>
      <c r="C111" s="7"/>
      <c r="D111" s="20">
        <v>4410</v>
      </c>
      <c r="E111" s="21" t="s">
        <v>16</v>
      </c>
      <c r="F111" s="33">
        <v>24700</v>
      </c>
      <c r="G111" s="30">
        <v>24000</v>
      </c>
      <c r="H111" s="33">
        <v>0</v>
      </c>
      <c r="I111" s="45">
        <f t="shared" si="9"/>
        <v>24000</v>
      </c>
      <c r="J111" s="49">
        <f t="shared" si="7"/>
        <v>0.97165991902834</v>
      </c>
      <c r="K111" s="47"/>
    </row>
    <row r="112" spans="1:11" ht="10.5" customHeight="1">
      <c r="A112" s="3"/>
      <c r="B112" s="3"/>
      <c r="C112" s="7"/>
      <c r="D112" s="20">
        <v>4420</v>
      </c>
      <c r="E112" s="21" t="s">
        <v>32</v>
      </c>
      <c r="F112" s="33">
        <v>6800</v>
      </c>
      <c r="G112" s="30">
        <v>4500</v>
      </c>
      <c r="H112" s="33">
        <v>0</v>
      </c>
      <c r="I112" s="45">
        <f t="shared" si="9"/>
        <v>4500</v>
      </c>
      <c r="J112" s="49">
        <f t="shared" si="7"/>
        <v>0.6617647058823529</v>
      </c>
      <c r="K112" s="47"/>
    </row>
    <row r="113" spans="1:11" ht="10.5" customHeight="1">
      <c r="A113" s="3"/>
      <c r="B113" s="3"/>
      <c r="C113" s="7"/>
      <c r="D113" s="20">
        <v>4430</v>
      </c>
      <c r="E113" s="21" t="s">
        <v>17</v>
      </c>
      <c r="F113" s="33">
        <v>30000</v>
      </c>
      <c r="G113" s="30">
        <v>27200</v>
      </c>
      <c r="H113" s="33">
        <v>0</v>
      </c>
      <c r="I113" s="45">
        <f t="shared" si="9"/>
        <v>27200</v>
      </c>
      <c r="J113" s="49">
        <f t="shared" si="7"/>
        <v>0.9066666666666666</v>
      </c>
      <c r="K113" s="47"/>
    </row>
    <row r="114" spans="1:11" ht="22.5" customHeight="1">
      <c r="A114" s="3"/>
      <c r="B114" s="3"/>
      <c r="C114" s="7"/>
      <c r="D114" s="20">
        <v>4440</v>
      </c>
      <c r="E114" s="27" t="s">
        <v>73</v>
      </c>
      <c r="F114" s="33">
        <v>50000</v>
      </c>
      <c r="G114" s="30">
        <v>50000</v>
      </c>
      <c r="H114" s="33">
        <v>0</v>
      </c>
      <c r="I114" s="45">
        <f t="shared" si="9"/>
        <v>50000</v>
      </c>
      <c r="J114" s="49">
        <f t="shared" si="7"/>
        <v>1</v>
      </c>
      <c r="K114" s="47"/>
    </row>
    <row r="115" spans="1:11" ht="22.5" customHeight="1">
      <c r="A115" s="3"/>
      <c r="B115" s="3"/>
      <c r="C115" s="7"/>
      <c r="D115" s="20">
        <v>6050</v>
      </c>
      <c r="E115" s="27" t="s">
        <v>77</v>
      </c>
      <c r="F115" s="33">
        <v>120000</v>
      </c>
      <c r="G115" s="30">
        <v>0</v>
      </c>
      <c r="H115" s="33">
        <v>0</v>
      </c>
      <c r="I115" s="45">
        <f t="shared" si="9"/>
        <v>0</v>
      </c>
      <c r="J115" s="49">
        <f t="shared" si="7"/>
        <v>0</v>
      </c>
      <c r="K115" s="47"/>
    </row>
    <row r="116" spans="1:11" ht="21.75" customHeight="1">
      <c r="A116" s="3"/>
      <c r="B116" s="3"/>
      <c r="C116" s="7"/>
      <c r="D116" s="20">
        <v>6060</v>
      </c>
      <c r="E116" s="27" t="s">
        <v>78</v>
      </c>
      <c r="F116" s="33">
        <v>40000</v>
      </c>
      <c r="G116" s="30">
        <v>40000</v>
      </c>
      <c r="H116" s="33">
        <v>0</v>
      </c>
      <c r="I116" s="45">
        <f t="shared" si="9"/>
        <v>40000</v>
      </c>
      <c r="J116" s="49">
        <f t="shared" si="7"/>
        <v>1</v>
      </c>
      <c r="K116" s="47"/>
    </row>
    <row r="117" spans="1:11" ht="10.5" customHeight="1">
      <c r="A117" s="3"/>
      <c r="B117" s="23">
        <v>75045</v>
      </c>
      <c r="C117" s="16"/>
      <c r="D117" s="18"/>
      <c r="E117" s="19" t="s">
        <v>34</v>
      </c>
      <c r="F117" s="29">
        <f>SUM(F118:F123)</f>
        <v>30960</v>
      </c>
      <c r="G117" s="29">
        <f>SUM(G118:G123)</f>
        <v>0</v>
      </c>
      <c r="H117" s="29">
        <f>SUM(H118:H123)</f>
        <v>34000</v>
      </c>
      <c r="I117" s="41">
        <f>SUM(I118:I123)</f>
        <v>34000</v>
      </c>
      <c r="J117" s="48">
        <f t="shared" si="7"/>
        <v>1.0981912144702843</v>
      </c>
      <c r="K117" s="47"/>
    </row>
    <row r="118" spans="1:11" ht="16.5" customHeight="1">
      <c r="A118" s="3"/>
      <c r="B118" s="3"/>
      <c r="C118" s="7"/>
      <c r="D118" s="20">
        <v>3030</v>
      </c>
      <c r="E118" s="21" t="s">
        <v>83</v>
      </c>
      <c r="F118" s="30">
        <v>10627</v>
      </c>
      <c r="G118" s="30">
        <v>0</v>
      </c>
      <c r="H118" s="30">
        <v>10888</v>
      </c>
      <c r="I118" s="42">
        <f aca="true" t="shared" si="10" ref="I118:I123">SUM(G118:H118)</f>
        <v>10888</v>
      </c>
      <c r="J118" s="49">
        <f t="shared" si="7"/>
        <v>1.024560082807942</v>
      </c>
      <c r="K118" s="47"/>
    </row>
    <row r="119" spans="1:11" ht="10.5" customHeight="1">
      <c r="A119" s="3"/>
      <c r="B119" s="3"/>
      <c r="C119" s="7"/>
      <c r="D119" s="20">
        <v>4110</v>
      </c>
      <c r="E119" s="21" t="s">
        <v>11</v>
      </c>
      <c r="F119" s="30">
        <v>586</v>
      </c>
      <c r="G119" s="30">
        <v>0</v>
      </c>
      <c r="H119" s="30">
        <v>600</v>
      </c>
      <c r="I119" s="42">
        <f t="shared" si="10"/>
        <v>600</v>
      </c>
      <c r="J119" s="49">
        <f t="shared" si="7"/>
        <v>1.023890784982935</v>
      </c>
      <c r="K119" s="47"/>
    </row>
    <row r="120" spans="1:11" ht="10.5" customHeight="1">
      <c r="A120" s="3"/>
      <c r="B120" s="3"/>
      <c r="C120" s="7"/>
      <c r="D120" s="20">
        <v>4120</v>
      </c>
      <c r="E120" s="21" t="s">
        <v>12</v>
      </c>
      <c r="F120" s="30">
        <v>89</v>
      </c>
      <c r="G120" s="30">
        <v>0</v>
      </c>
      <c r="H120" s="30">
        <v>100</v>
      </c>
      <c r="I120" s="42">
        <f t="shared" si="10"/>
        <v>100</v>
      </c>
      <c r="J120" s="49">
        <f t="shared" si="7"/>
        <v>1.1235955056179776</v>
      </c>
      <c r="K120" s="47"/>
    </row>
    <row r="121" spans="1:11" ht="10.5" customHeight="1">
      <c r="A121" s="3"/>
      <c r="B121" s="3"/>
      <c r="C121" s="7"/>
      <c r="D121" s="20">
        <v>4210</v>
      </c>
      <c r="E121" s="21" t="s">
        <v>13</v>
      </c>
      <c r="F121" s="30">
        <v>4525</v>
      </c>
      <c r="G121" s="30">
        <v>0</v>
      </c>
      <c r="H121" s="30">
        <v>4600</v>
      </c>
      <c r="I121" s="42">
        <f t="shared" si="10"/>
        <v>4600</v>
      </c>
      <c r="J121" s="49">
        <f aca="true" t="shared" si="11" ref="J121:J152">+I121/F121</f>
        <v>1.0165745856353592</v>
      </c>
      <c r="K121" s="47"/>
    </row>
    <row r="122" spans="1:11" ht="10.5" customHeight="1">
      <c r="A122" s="3"/>
      <c r="B122" s="3"/>
      <c r="C122" s="7"/>
      <c r="D122" s="20">
        <v>4300</v>
      </c>
      <c r="E122" s="21" t="s">
        <v>8</v>
      </c>
      <c r="F122" s="30">
        <v>14607</v>
      </c>
      <c r="G122" s="30">
        <v>0</v>
      </c>
      <c r="H122" s="30">
        <v>17212</v>
      </c>
      <c r="I122" s="42">
        <f t="shared" si="10"/>
        <v>17212</v>
      </c>
      <c r="J122" s="49">
        <f t="shared" si="11"/>
        <v>1.1783391524611488</v>
      </c>
      <c r="K122" s="47"/>
    </row>
    <row r="123" spans="1:11" ht="10.5" customHeight="1">
      <c r="A123" s="3"/>
      <c r="B123" s="3"/>
      <c r="C123" s="7"/>
      <c r="D123" s="20">
        <v>4410</v>
      </c>
      <c r="E123" s="21" t="s">
        <v>16</v>
      </c>
      <c r="F123" s="30">
        <v>526</v>
      </c>
      <c r="G123" s="30">
        <v>0</v>
      </c>
      <c r="H123" s="30">
        <v>600</v>
      </c>
      <c r="I123" s="42">
        <f t="shared" si="10"/>
        <v>600</v>
      </c>
      <c r="J123" s="49">
        <f t="shared" si="11"/>
        <v>1.1406844106463878</v>
      </c>
      <c r="K123" s="47"/>
    </row>
    <row r="124" spans="1:11" ht="10.5" customHeight="1">
      <c r="A124" s="3"/>
      <c r="B124" s="23">
        <v>75095</v>
      </c>
      <c r="C124" s="16"/>
      <c r="D124" s="18"/>
      <c r="E124" s="19" t="s">
        <v>25</v>
      </c>
      <c r="F124" s="29">
        <f>SUM(F125)</f>
        <v>7000</v>
      </c>
      <c r="G124" s="29">
        <f>SUM(G125)</f>
        <v>2000</v>
      </c>
      <c r="H124" s="29">
        <f>SUM(H125)</f>
        <v>0</v>
      </c>
      <c r="I124" s="41">
        <f>SUM(I125)</f>
        <v>2000</v>
      </c>
      <c r="J124" s="48">
        <f t="shared" si="11"/>
        <v>0.2857142857142857</v>
      </c>
      <c r="K124" s="47"/>
    </row>
    <row r="125" spans="1:11" ht="10.5" customHeight="1">
      <c r="A125" s="68"/>
      <c r="B125" s="68"/>
      <c r="C125" s="69"/>
      <c r="D125" s="70">
        <v>4210</v>
      </c>
      <c r="E125" s="71" t="s">
        <v>13</v>
      </c>
      <c r="F125" s="30">
        <v>7000</v>
      </c>
      <c r="G125" s="30">
        <v>2000</v>
      </c>
      <c r="H125" s="30"/>
      <c r="I125" s="42">
        <f>SUM(G125:H125)</f>
        <v>2000</v>
      </c>
      <c r="J125" s="49">
        <f t="shared" si="11"/>
        <v>0.2857142857142857</v>
      </c>
      <c r="K125" s="47"/>
    </row>
    <row r="126" spans="1:11" ht="23.25" customHeight="1">
      <c r="A126" s="25">
        <v>754</v>
      </c>
      <c r="B126" s="8"/>
      <c r="C126" s="8"/>
      <c r="D126" s="12"/>
      <c r="E126" s="82" t="s">
        <v>84</v>
      </c>
      <c r="F126" s="28">
        <f>SUM(F127,F132,F153,F155)</f>
        <v>1833000</v>
      </c>
      <c r="G126" s="28">
        <f>SUM(G127,G132,G153,G155)</f>
        <v>137000</v>
      </c>
      <c r="H126" s="28">
        <f>SUM(H127,H132,H153,H155)</f>
        <v>1746000</v>
      </c>
      <c r="I126" s="28">
        <f>SUM(I127,I132,I153,I155)</f>
        <v>1883000</v>
      </c>
      <c r="J126" s="50">
        <f t="shared" si="11"/>
        <v>1.027277686852155</v>
      </c>
      <c r="K126" s="47"/>
    </row>
    <row r="127" spans="1:11" ht="23.25" customHeight="1">
      <c r="A127" s="3"/>
      <c r="B127" s="23">
        <v>75405</v>
      </c>
      <c r="C127" s="16"/>
      <c r="D127" s="18"/>
      <c r="E127" s="19"/>
      <c r="F127" s="29">
        <f>SUM(F128:F131)</f>
        <v>59000</v>
      </c>
      <c r="G127" s="29">
        <f>SUM(G128:G131)</f>
        <v>70000</v>
      </c>
      <c r="H127" s="29">
        <f>SUM(H128:H131)</f>
        <v>0</v>
      </c>
      <c r="I127" s="29">
        <f>SUM(I128:I131)</f>
        <v>70000</v>
      </c>
      <c r="J127" s="48">
        <f t="shared" si="11"/>
        <v>1.1864406779661016</v>
      </c>
      <c r="K127" s="47"/>
    </row>
    <row r="128" spans="1:11" ht="12.75" customHeight="1">
      <c r="A128" s="3"/>
      <c r="B128" s="3"/>
      <c r="C128" s="7"/>
      <c r="D128" s="20">
        <v>2950</v>
      </c>
      <c r="E128" s="27" t="s">
        <v>131</v>
      </c>
      <c r="F128" s="30">
        <v>11000</v>
      </c>
      <c r="G128" s="30">
        <v>0</v>
      </c>
      <c r="H128" s="30"/>
      <c r="I128" s="42">
        <f>SUM(G128:H128)</f>
        <v>0</v>
      </c>
      <c r="J128" s="49">
        <f t="shared" si="11"/>
        <v>0</v>
      </c>
      <c r="K128" s="47"/>
    </row>
    <row r="129" spans="1:11" ht="13.5" customHeight="1">
      <c r="A129" s="3"/>
      <c r="B129" s="3"/>
      <c r="C129" s="7"/>
      <c r="D129" s="20">
        <v>4210</v>
      </c>
      <c r="E129" s="21" t="s">
        <v>13</v>
      </c>
      <c r="F129" s="30">
        <v>8000</v>
      </c>
      <c r="G129" s="30">
        <v>10000</v>
      </c>
      <c r="H129" s="30"/>
      <c r="I129" s="42">
        <f>SUM(G129:H129)</f>
        <v>10000</v>
      </c>
      <c r="J129" s="49">
        <f t="shared" si="11"/>
        <v>1.25</v>
      </c>
      <c r="K129" s="47"/>
    </row>
    <row r="130" spans="1:11" ht="12" customHeight="1">
      <c r="A130" s="3"/>
      <c r="B130" s="3"/>
      <c r="C130" s="7"/>
      <c r="D130" s="20">
        <v>4270</v>
      </c>
      <c r="E130" s="21" t="s">
        <v>15</v>
      </c>
      <c r="F130" s="30">
        <v>10000</v>
      </c>
      <c r="G130" s="30">
        <v>60000</v>
      </c>
      <c r="H130" s="30"/>
      <c r="I130" s="42">
        <f>SUM(G130:H130)</f>
        <v>60000</v>
      </c>
      <c r="J130" s="49">
        <f t="shared" si="11"/>
        <v>6</v>
      </c>
      <c r="K130" s="47"/>
    </row>
    <row r="131" spans="1:11" ht="48" customHeight="1">
      <c r="A131" s="3"/>
      <c r="B131" s="3"/>
      <c r="C131" s="7"/>
      <c r="D131" s="20">
        <v>6220</v>
      </c>
      <c r="E131" s="27" t="s">
        <v>132</v>
      </c>
      <c r="F131" s="30">
        <v>30000</v>
      </c>
      <c r="G131" s="30">
        <v>0</v>
      </c>
      <c r="H131" s="30"/>
      <c r="I131" s="42">
        <f>SUM(G131:H131)</f>
        <v>0</v>
      </c>
      <c r="J131" s="49">
        <f t="shared" si="11"/>
        <v>0</v>
      </c>
      <c r="K131" s="47"/>
    </row>
    <row r="132" spans="1:11" ht="16.5" customHeight="1">
      <c r="A132" s="3"/>
      <c r="B132" s="23">
        <v>75411</v>
      </c>
      <c r="C132" s="16"/>
      <c r="D132" s="18"/>
      <c r="E132" s="19" t="s">
        <v>89</v>
      </c>
      <c r="F132" s="29">
        <f>SUM(F133:F152)</f>
        <v>1762000</v>
      </c>
      <c r="G132" s="29">
        <f>SUM(G133:G152)</f>
        <v>55000</v>
      </c>
      <c r="H132" s="29">
        <f>SUM(H133:H152)</f>
        <v>1746000</v>
      </c>
      <c r="I132" s="41">
        <f>SUM(I133:I152)</f>
        <v>1801000</v>
      </c>
      <c r="J132" s="48">
        <f t="shared" si="11"/>
        <v>1.022133938706016</v>
      </c>
      <c r="K132" s="47"/>
    </row>
    <row r="133" spans="1:11" ht="24" customHeight="1">
      <c r="A133" s="3"/>
      <c r="B133" s="3"/>
      <c r="C133" s="7"/>
      <c r="D133" s="20">
        <v>3020</v>
      </c>
      <c r="E133" s="27" t="s">
        <v>71</v>
      </c>
      <c r="F133" s="30">
        <v>228145</v>
      </c>
      <c r="G133" s="30">
        <v>0</v>
      </c>
      <c r="H133" s="30">
        <v>234323</v>
      </c>
      <c r="I133" s="42">
        <f aca="true" t="shared" si="12" ref="I133:I152">SUM(G133:H133)</f>
        <v>234323</v>
      </c>
      <c r="J133" s="49">
        <f t="shared" si="11"/>
        <v>1.027079269762651</v>
      </c>
      <c r="K133" s="47"/>
    </row>
    <row r="134" spans="1:11" ht="16.5" customHeight="1">
      <c r="A134" s="3"/>
      <c r="B134" s="3"/>
      <c r="C134" s="7"/>
      <c r="D134" s="20">
        <v>4010</v>
      </c>
      <c r="E134" s="21" t="s">
        <v>70</v>
      </c>
      <c r="F134" s="30">
        <v>6552</v>
      </c>
      <c r="G134" s="30">
        <v>0</v>
      </c>
      <c r="H134" s="30">
        <v>6749</v>
      </c>
      <c r="I134" s="42">
        <f t="shared" si="12"/>
        <v>6749</v>
      </c>
      <c r="J134" s="49">
        <f t="shared" si="11"/>
        <v>1.030067155067155</v>
      </c>
      <c r="K134" s="47"/>
    </row>
    <row r="135" spans="1:11" ht="22.5" customHeight="1">
      <c r="A135" s="3"/>
      <c r="B135" s="3"/>
      <c r="C135" s="7"/>
      <c r="D135" s="20">
        <v>4020</v>
      </c>
      <c r="E135" s="27" t="s">
        <v>82</v>
      </c>
      <c r="F135" s="30">
        <v>42716</v>
      </c>
      <c r="G135" s="30">
        <v>0</v>
      </c>
      <c r="H135" s="30">
        <v>47123</v>
      </c>
      <c r="I135" s="42">
        <f t="shared" si="12"/>
        <v>47123</v>
      </c>
      <c r="J135" s="49">
        <f t="shared" si="11"/>
        <v>1.103169772450604</v>
      </c>
      <c r="K135" s="47"/>
    </row>
    <row r="136" spans="1:11" ht="10.5" customHeight="1">
      <c r="A136" s="3"/>
      <c r="B136" s="3"/>
      <c r="C136" s="7"/>
      <c r="D136" s="20">
        <v>4040</v>
      </c>
      <c r="E136" s="21" t="s">
        <v>10</v>
      </c>
      <c r="F136" s="30">
        <v>3077</v>
      </c>
      <c r="G136" s="30">
        <v>0</v>
      </c>
      <c r="H136" s="30">
        <v>3685</v>
      </c>
      <c r="I136" s="42">
        <f t="shared" si="12"/>
        <v>3685</v>
      </c>
      <c r="J136" s="49">
        <f t="shared" si="11"/>
        <v>1.1975950601234968</v>
      </c>
      <c r="K136" s="47"/>
    </row>
    <row r="137" spans="1:11" ht="21.75" customHeight="1">
      <c r="A137" s="3"/>
      <c r="B137" s="3"/>
      <c r="C137" s="2"/>
      <c r="D137" s="24">
        <v>4050</v>
      </c>
      <c r="E137" s="54" t="s">
        <v>85</v>
      </c>
      <c r="F137" s="30">
        <v>1117081</v>
      </c>
      <c r="G137" s="30">
        <v>0</v>
      </c>
      <c r="H137" s="33">
        <v>1165330</v>
      </c>
      <c r="I137" s="42">
        <f t="shared" si="12"/>
        <v>1165330</v>
      </c>
      <c r="J137" s="49">
        <f t="shared" si="11"/>
        <v>1.0431920335230838</v>
      </c>
      <c r="K137" s="47"/>
    </row>
    <row r="138" spans="1:11" ht="24" customHeight="1">
      <c r="A138" s="3"/>
      <c r="B138" s="3"/>
      <c r="C138" s="2"/>
      <c r="D138" s="24">
        <v>4060</v>
      </c>
      <c r="E138" s="54" t="s">
        <v>86</v>
      </c>
      <c r="F138" s="30">
        <v>23329</v>
      </c>
      <c r="G138" s="30">
        <v>0</v>
      </c>
      <c r="H138" s="33">
        <v>28921</v>
      </c>
      <c r="I138" s="42">
        <f t="shared" si="12"/>
        <v>28921</v>
      </c>
      <c r="J138" s="49">
        <f t="shared" si="11"/>
        <v>1.2397016588795062</v>
      </c>
      <c r="K138" s="47"/>
    </row>
    <row r="139" spans="1:11" ht="22.5" customHeight="1">
      <c r="A139" s="3"/>
      <c r="B139" s="3"/>
      <c r="C139" s="2"/>
      <c r="D139" s="24">
        <v>4070</v>
      </c>
      <c r="E139" s="54" t="s">
        <v>87</v>
      </c>
      <c r="F139" s="30">
        <v>89555</v>
      </c>
      <c r="G139" s="30">
        <v>0</v>
      </c>
      <c r="H139" s="33">
        <v>98072</v>
      </c>
      <c r="I139" s="42">
        <f t="shared" si="12"/>
        <v>98072</v>
      </c>
      <c r="J139" s="49">
        <f t="shared" si="11"/>
        <v>1.0951035676399978</v>
      </c>
      <c r="K139" s="47"/>
    </row>
    <row r="140" spans="1:11" ht="10.5" customHeight="1">
      <c r="A140" s="3"/>
      <c r="B140" s="3"/>
      <c r="C140" s="7"/>
      <c r="D140" s="20">
        <v>4110</v>
      </c>
      <c r="E140" s="21" t="s">
        <v>11</v>
      </c>
      <c r="F140" s="30">
        <v>18413</v>
      </c>
      <c r="G140" s="30">
        <v>0</v>
      </c>
      <c r="H140" s="30">
        <v>9040</v>
      </c>
      <c r="I140" s="42">
        <f t="shared" si="12"/>
        <v>9040</v>
      </c>
      <c r="J140" s="49">
        <f t="shared" si="11"/>
        <v>0.49095747569651876</v>
      </c>
      <c r="K140" s="47"/>
    </row>
    <row r="141" spans="1:11" ht="10.5" customHeight="1">
      <c r="A141" s="3"/>
      <c r="B141" s="3"/>
      <c r="C141" s="7"/>
      <c r="D141" s="20">
        <v>4120</v>
      </c>
      <c r="E141" s="21" t="s">
        <v>12</v>
      </c>
      <c r="F141" s="30">
        <v>2490</v>
      </c>
      <c r="G141" s="30">
        <v>0</v>
      </c>
      <c r="H141" s="30">
        <v>1104</v>
      </c>
      <c r="I141" s="42">
        <f t="shared" si="12"/>
        <v>1104</v>
      </c>
      <c r="J141" s="49">
        <f t="shared" si="11"/>
        <v>0.4433734939759036</v>
      </c>
      <c r="K141" s="47"/>
    </row>
    <row r="142" spans="1:11" ht="10.5" customHeight="1">
      <c r="A142" s="3"/>
      <c r="B142" s="3"/>
      <c r="C142" s="7"/>
      <c r="D142" s="20">
        <v>4210</v>
      </c>
      <c r="E142" s="21" t="s">
        <v>13</v>
      </c>
      <c r="F142" s="30">
        <v>42608</v>
      </c>
      <c r="G142" s="30">
        <v>0</v>
      </c>
      <c r="H142" s="30">
        <v>55005</v>
      </c>
      <c r="I142" s="42">
        <f t="shared" si="12"/>
        <v>55005</v>
      </c>
      <c r="J142" s="49">
        <f t="shared" si="11"/>
        <v>1.2909547502816372</v>
      </c>
      <c r="K142" s="47"/>
    </row>
    <row r="143" spans="1:11" ht="10.5" customHeight="1">
      <c r="A143" s="3"/>
      <c r="B143" s="3"/>
      <c r="C143" s="7"/>
      <c r="D143" s="20">
        <v>4260</v>
      </c>
      <c r="E143" s="21" t="s">
        <v>14</v>
      </c>
      <c r="F143" s="30">
        <v>50510</v>
      </c>
      <c r="G143" s="30">
        <v>0</v>
      </c>
      <c r="H143" s="30">
        <v>50510</v>
      </c>
      <c r="I143" s="42">
        <f t="shared" si="12"/>
        <v>50510</v>
      </c>
      <c r="J143" s="49">
        <f t="shared" si="11"/>
        <v>1</v>
      </c>
      <c r="K143" s="47"/>
    </row>
    <row r="144" spans="1:11" ht="10.5" customHeight="1">
      <c r="A144" s="3"/>
      <c r="B144" s="3"/>
      <c r="C144" s="7"/>
      <c r="D144" s="20">
        <v>4270</v>
      </c>
      <c r="E144" s="21" t="s">
        <v>15</v>
      </c>
      <c r="F144" s="30">
        <v>19000</v>
      </c>
      <c r="G144" s="30">
        <v>55000</v>
      </c>
      <c r="H144" s="30">
        <v>9000</v>
      </c>
      <c r="I144" s="42">
        <f t="shared" si="12"/>
        <v>64000</v>
      </c>
      <c r="J144" s="49">
        <f t="shared" si="11"/>
        <v>3.3684210526315788</v>
      </c>
      <c r="K144" s="47"/>
    </row>
    <row r="145" spans="1:11" ht="10.5" customHeight="1">
      <c r="A145" s="3"/>
      <c r="B145" s="3"/>
      <c r="C145" s="7"/>
      <c r="D145" s="20">
        <v>4280</v>
      </c>
      <c r="E145" s="21" t="s">
        <v>133</v>
      </c>
      <c r="F145" s="30">
        <v>2700</v>
      </c>
      <c r="G145" s="30"/>
      <c r="H145" s="30">
        <v>2500</v>
      </c>
      <c r="I145" s="42">
        <f t="shared" si="12"/>
        <v>2500</v>
      </c>
      <c r="J145" s="49">
        <f t="shared" si="11"/>
        <v>0.9259259259259259</v>
      </c>
      <c r="K145" s="47"/>
    </row>
    <row r="146" spans="1:11" ht="10.5" customHeight="1">
      <c r="A146" s="3"/>
      <c r="B146" s="3"/>
      <c r="C146" s="7"/>
      <c r="D146" s="20">
        <v>4300</v>
      </c>
      <c r="E146" s="21" t="s">
        <v>8</v>
      </c>
      <c r="F146" s="30">
        <v>19500</v>
      </c>
      <c r="G146" s="30">
        <v>0</v>
      </c>
      <c r="H146" s="30">
        <v>22500</v>
      </c>
      <c r="I146" s="42">
        <f t="shared" si="12"/>
        <v>22500</v>
      </c>
      <c r="J146" s="49">
        <f t="shared" si="11"/>
        <v>1.1538461538461537</v>
      </c>
      <c r="K146" s="47"/>
    </row>
    <row r="147" spans="1:11" ht="10.5" customHeight="1">
      <c r="A147" s="3"/>
      <c r="B147" s="3"/>
      <c r="C147" s="7"/>
      <c r="D147" s="20">
        <v>4410</v>
      </c>
      <c r="E147" s="21" t="s">
        <v>16</v>
      </c>
      <c r="F147" s="30">
        <v>2500</v>
      </c>
      <c r="G147" s="30">
        <v>0</v>
      </c>
      <c r="H147" s="30">
        <v>3000</v>
      </c>
      <c r="I147" s="42">
        <f t="shared" si="12"/>
        <v>3000</v>
      </c>
      <c r="J147" s="49">
        <f t="shared" si="11"/>
        <v>1.2</v>
      </c>
      <c r="K147" s="47"/>
    </row>
    <row r="148" spans="1:11" ht="10.5" customHeight="1">
      <c r="A148" s="3"/>
      <c r="B148" s="3"/>
      <c r="C148" s="7"/>
      <c r="D148" s="20">
        <v>4430</v>
      </c>
      <c r="E148" s="21" t="s">
        <v>17</v>
      </c>
      <c r="F148" s="30">
        <v>7450</v>
      </c>
      <c r="G148" s="30">
        <v>0</v>
      </c>
      <c r="H148" s="30">
        <v>7744</v>
      </c>
      <c r="I148" s="42">
        <f t="shared" si="12"/>
        <v>7744</v>
      </c>
      <c r="J148" s="49">
        <f t="shared" si="11"/>
        <v>1.0394630872483221</v>
      </c>
      <c r="K148" s="47"/>
    </row>
    <row r="149" spans="1:11" ht="21" customHeight="1">
      <c r="A149" s="3"/>
      <c r="B149" s="3"/>
      <c r="C149" s="7"/>
      <c r="D149" s="20">
        <v>4440</v>
      </c>
      <c r="E149" s="27" t="s">
        <v>73</v>
      </c>
      <c r="F149" s="30">
        <v>1015</v>
      </c>
      <c r="G149" s="30">
        <v>0</v>
      </c>
      <c r="H149" s="30">
        <v>1035</v>
      </c>
      <c r="I149" s="42">
        <f t="shared" si="12"/>
        <v>1035</v>
      </c>
      <c r="J149" s="49">
        <f t="shared" si="11"/>
        <v>1.019704433497537</v>
      </c>
      <c r="K149" s="47"/>
    </row>
    <row r="150" spans="1:11" ht="10.5" customHeight="1">
      <c r="A150" s="3"/>
      <c r="B150" s="3"/>
      <c r="C150" s="7"/>
      <c r="D150" s="20">
        <v>4510</v>
      </c>
      <c r="E150" s="21" t="s">
        <v>36</v>
      </c>
      <c r="F150" s="30">
        <v>159</v>
      </c>
      <c r="G150" s="30">
        <v>0</v>
      </c>
      <c r="H150" s="30">
        <v>159</v>
      </c>
      <c r="I150" s="42">
        <f t="shared" si="12"/>
        <v>159</v>
      </c>
      <c r="J150" s="49">
        <f t="shared" si="11"/>
        <v>1</v>
      </c>
      <c r="K150" s="47"/>
    </row>
    <row r="151" spans="1:11" ht="23.25" customHeight="1">
      <c r="A151" s="3"/>
      <c r="B151" s="3"/>
      <c r="C151" s="7"/>
      <c r="D151" s="20">
        <v>4520</v>
      </c>
      <c r="E151" s="27" t="s">
        <v>74</v>
      </c>
      <c r="F151" s="30">
        <v>200</v>
      </c>
      <c r="G151" s="30">
        <v>0</v>
      </c>
      <c r="H151" s="30">
        <v>200</v>
      </c>
      <c r="I151" s="42">
        <f t="shared" si="12"/>
        <v>200</v>
      </c>
      <c r="J151" s="49">
        <f t="shared" si="11"/>
        <v>1</v>
      </c>
      <c r="K151" s="47"/>
    </row>
    <row r="152" spans="1:11" ht="21" customHeight="1">
      <c r="A152" s="3"/>
      <c r="B152" s="3"/>
      <c r="C152" s="7"/>
      <c r="D152" s="20">
        <v>6060</v>
      </c>
      <c r="E152" s="27" t="s">
        <v>78</v>
      </c>
      <c r="F152" s="30">
        <v>85000</v>
      </c>
      <c r="G152" s="30">
        <v>0</v>
      </c>
      <c r="H152" s="30">
        <v>0</v>
      </c>
      <c r="I152" s="42">
        <f t="shared" si="12"/>
        <v>0</v>
      </c>
      <c r="J152" s="49">
        <f t="shared" si="11"/>
        <v>0</v>
      </c>
      <c r="K152" s="47"/>
    </row>
    <row r="153" spans="1:11" ht="10.5" customHeight="1">
      <c r="A153" s="3"/>
      <c r="B153" s="23">
        <v>75412</v>
      </c>
      <c r="C153" s="16"/>
      <c r="D153" s="18"/>
      <c r="E153" s="19" t="s">
        <v>37</v>
      </c>
      <c r="F153" s="29">
        <f>SUM(F154)</f>
        <v>10000</v>
      </c>
      <c r="G153" s="29">
        <f>SUM(G154:G154)</f>
        <v>10000</v>
      </c>
      <c r="H153" s="29">
        <f>SUM(H154:H154)</f>
        <v>0</v>
      </c>
      <c r="I153" s="41">
        <f>SUM(I154:I154)</f>
        <v>10000</v>
      </c>
      <c r="J153" s="48">
        <f aca="true" t="shared" si="13" ref="J153:J167">+I153/F153</f>
        <v>1</v>
      </c>
      <c r="K153" s="47"/>
    </row>
    <row r="154" spans="1:11" ht="34.5" customHeight="1">
      <c r="A154" s="3"/>
      <c r="B154" s="3"/>
      <c r="C154" s="2"/>
      <c r="D154" s="24">
        <v>2580</v>
      </c>
      <c r="E154" s="54" t="s">
        <v>90</v>
      </c>
      <c r="F154" s="33">
        <v>10000</v>
      </c>
      <c r="G154" s="33">
        <v>10000</v>
      </c>
      <c r="H154" s="33">
        <v>0</v>
      </c>
      <c r="I154" s="45">
        <f>SUM(G154:H154)</f>
        <v>10000</v>
      </c>
      <c r="J154" s="49">
        <f t="shared" si="13"/>
        <v>1</v>
      </c>
      <c r="K154" s="47"/>
    </row>
    <row r="155" spans="1:11" ht="10.5" customHeight="1">
      <c r="A155" s="3"/>
      <c r="B155" s="23">
        <v>75414</v>
      </c>
      <c r="C155" s="16"/>
      <c r="D155" s="18"/>
      <c r="E155" s="19" t="s">
        <v>38</v>
      </c>
      <c r="F155" s="29">
        <f>F156</f>
        <v>2000</v>
      </c>
      <c r="G155" s="29">
        <f>SUM(G156)</f>
        <v>2000</v>
      </c>
      <c r="H155" s="29">
        <f>SUM(H156)</f>
        <v>0</v>
      </c>
      <c r="I155" s="41">
        <f>SUM(I156)</f>
        <v>2000</v>
      </c>
      <c r="J155" s="48">
        <f t="shared" si="13"/>
        <v>1</v>
      </c>
      <c r="K155" s="47"/>
    </row>
    <row r="156" spans="1:11" ht="10.5" customHeight="1">
      <c r="A156" s="3"/>
      <c r="B156" s="3"/>
      <c r="C156" s="7"/>
      <c r="D156" s="20">
        <v>4210</v>
      </c>
      <c r="E156" s="21" t="s">
        <v>13</v>
      </c>
      <c r="F156" s="30">
        <v>2000</v>
      </c>
      <c r="G156" s="30">
        <v>2000</v>
      </c>
      <c r="H156" s="30">
        <v>0</v>
      </c>
      <c r="I156" s="42">
        <f>SUM(G156:H156)</f>
        <v>2000</v>
      </c>
      <c r="J156" s="49">
        <f t="shared" si="13"/>
        <v>1</v>
      </c>
      <c r="K156" s="47"/>
    </row>
    <row r="157" spans="1:11" ht="10.5" customHeight="1">
      <c r="A157" s="25">
        <v>757</v>
      </c>
      <c r="B157" s="8"/>
      <c r="C157" s="8"/>
      <c r="D157" s="12"/>
      <c r="E157" s="13" t="s">
        <v>39</v>
      </c>
      <c r="F157" s="28">
        <f aca="true" t="shared" si="14" ref="F157:I158">SUM(F158)</f>
        <v>143000</v>
      </c>
      <c r="G157" s="28">
        <f t="shared" si="14"/>
        <v>150000</v>
      </c>
      <c r="H157" s="28">
        <f t="shared" si="14"/>
        <v>0</v>
      </c>
      <c r="I157" s="40">
        <f t="shared" si="14"/>
        <v>150000</v>
      </c>
      <c r="J157" s="50">
        <f t="shared" si="13"/>
        <v>1.048951048951049</v>
      </c>
      <c r="K157" s="51"/>
    </row>
    <row r="158" spans="1:11" ht="26.25" customHeight="1">
      <c r="A158" s="3"/>
      <c r="B158" s="36">
        <v>75702</v>
      </c>
      <c r="C158" s="15"/>
      <c r="D158" s="14"/>
      <c r="E158" s="53" t="s">
        <v>91</v>
      </c>
      <c r="F158" s="31">
        <f t="shared" si="14"/>
        <v>143000</v>
      </c>
      <c r="G158" s="31">
        <f t="shared" si="14"/>
        <v>150000</v>
      </c>
      <c r="H158" s="31">
        <f t="shared" si="14"/>
        <v>0</v>
      </c>
      <c r="I158" s="43">
        <f t="shared" si="14"/>
        <v>150000</v>
      </c>
      <c r="J158" s="48">
        <f t="shared" si="13"/>
        <v>1.048951048951049</v>
      </c>
      <c r="K158" s="47"/>
    </row>
    <row r="159" spans="1:11" ht="34.5" customHeight="1">
      <c r="A159" s="68"/>
      <c r="B159" s="68"/>
      <c r="C159" s="69"/>
      <c r="D159" s="70">
        <v>8070</v>
      </c>
      <c r="E159" s="73" t="s">
        <v>92</v>
      </c>
      <c r="F159" s="35">
        <v>143000</v>
      </c>
      <c r="G159" s="35">
        <v>150000</v>
      </c>
      <c r="H159" s="35">
        <v>0</v>
      </c>
      <c r="I159" s="72">
        <f>SUM(G159:H159)</f>
        <v>150000</v>
      </c>
      <c r="J159" s="49">
        <f t="shared" si="13"/>
        <v>1.048951048951049</v>
      </c>
      <c r="K159" s="47"/>
    </row>
    <row r="160" spans="1:11" ht="16.5" customHeight="1">
      <c r="A160" s="25">
        <v>758</v>
      </c>
      <c r="B160" s="8"/>
      <c r="C160" s="8"/>
      <c r="D160" s="12"/>
      <c r="E160" s="13" t="s">
        <v>40</v>
      </c>
      <c r="F160" s="28">
        <f>SUM(F164,F161)</f>
        <v>455967</v>
      </c>
      <c r="G160" s="28">
        <f>SUM(G164,G161)</f>
        <v>550550</v>
      </c>
      <c r="H160" s="28">
        <f>SUM(H164,H161)</f>
        <v>0</v>
      </c>
      <c r="I160" s="28">
        <f>SUM(I164,I161)</f>
        <v>550550</v>
      </c>
      <c r="J160" s="50">
        <f t="shared" si="13"/>
        <v>1.2074338713108623</v>
      </c>
      <c r="K160" s="47"/>
    </row>
    <row r="161" spans="1:11" ht="10.5" customHeight="1">
      <c r="A161" s="3"/>
      <c r="B161" s="23">
        <v>75814</v>
      </c>
      <c r="C161" s="16"/>
      <c r="D161" s="18"/>
      <c r="E161" s="19" t="s">
        <v>41</v>
      </c>
      <c r="F161" s="29">
        <f>SUM(F162:F163)</f>
        <v>80000</v>
      </c>
      <c r="G161" s="29">
        <f>SUM(G162:G163)</f>
        <v>0</v>
      </c>
      <c r="H161" s="29">
        <f>SUM(H162:H163)</f>
        <v>0</v>
      </c>
      <c r="I161" s="41">
        <f>SUM(I162:I163)</f>
        <v>0</v>
      </c>
      <c r="J161" s="48">
        <f t="shared" si="13"/>
        <v>0</v>
      </c>
      <c r="K161" s="47"/>
    </row>
    <row r="162" spans="1:11" ht="10.5" customHeight="1">
      <c r="A162" s="3"/>
      <c r="B162" s="3"/>
      <c r="C162" s="7"/>
      <c r="D162" s="20">
        <v>4430</v>
      </c>
      <c r="E162" s="21" t="s">
        <v>17</v>
      </c>
      <c r="F162" s="30">
        <v>0</v>
      </c>
      <c r="G162" s="30"/>
      <c r="H162" s="30">
        <v>0</v>
      </c>
      <c r="I162" s="75">
        <f>SUM(G162:H162)</f>
        <v>0</v>
      </c>
      <c r="J162" s="49" t="e">
        <f t="shared" si="13"/>
        <v>#DIV/0!</v>
      </c>
      <c r="K162" s="47"/>
    </row>
    <row r="163" spans="1:11" ht="34.5" customHeight="1">
      <c r="A163" s="3"/>
      <c r="B163" s="3"/>
      <c r="C163" s="2"/>
      <c r="D163" s="24">
        <v>6010</v>
      </c>
      <c r="E163" s="54" t="s">
        <v>93</v>
      </c>
      <c r="F163" s="30">
        <v>80000</v>
      </c>
      <c r="G163" s="33"/>
      <c r="H163" s="33">
        <v>0</v>
      </c>
      <c r="I163" s="75">
        <f>SUM(G163:H163)</f>
        <v>0</v>
      </c>
      <c r="J163" s="49">
        <f t="shared" si="13"/>
        <v>0</v>
      </c>
      <c r="K163" s="47"/>
    </row>
    <row r="164" spans="1:11" ht="10.5" customHeight="1">
      <c r="A164" s="3"/>
      <c r="B164" s="23">
        <v>75818</v>
      </c>
      <c r="C164" s="16"/>
      <c r="D164" s="18"/>
      <c r="E164" s="19" t="s">
        <v>42</v>
      </c>
      <c r="F164" s="29">
        <f>SUM(F168,F165)</f>
        <v>375967</v>
      </c>
      <c r="G164" s="29">
        <f>SUM(G168,G165)</f>
        <v>550550</v>
      </c>
      <c r="H164" s="29">
        <f>SUM(H168,H165)</f>
        <v>0</v>
      </c>
      <c r="I164" s="29">
        <f>SUM(I168,I165)</f>
        <v>550550</v>
      </c>
      <c r="J164" s="48">
        <f t="shared" si="13"/>
        <v>1.4643572441198296</v>
      </c>
      <c r="K164" s="47"/>
    </row>
    <row r="165" spans="1:11" ht="10.5" customHeight="1">
      <c r="A165" s="3"/>
      <c r="B165" s="3"/>
      <c r="C165" s="7"/>
      <c r="D165" s="20">
        <v>4810</v>
      </c>
      <c r="E165" s="21" t="s">
        <v>43</v>
      </c>
      <c r="F165" s="30">
        <f>SUM(F166:F167)</f>
        <v>65967</v>
      </c>
      <c r="G165" s="30">
        <f>SUM(G166:G167)</f>
        <v>550550</v>
      </c>
      <c r="H165" s="30"/>
      <c r="I165" s="76">
        <f>SUM(G165:H165)</f>
        <v>550550</v>
      </c>
      <c r="J165" s="49">
        <f t="shared" si="13"/>
        <v>8.345839586459897</v>
      </c>
      <c r="K165" s="47"/>
    </row>
    <row r="166" spans="1:11" ht="10.5" customHeight="1">
      <c r="A166" s="3"/>
      <c r="B166" s="3"/>
      <c r="C166" s="2"/>
      <c r="D166" s="24"/>
      <c r="E166" s="90" t="s">
        <v>129</v>
      </c>
      <c r="F166" s="33">
        <v>20467</v>
      </c>
      <c r="G166" s="33">
        <v>50000</v>
      </c>
      <c r="H166" s="33"/>
      <c r="I166" s="76">
        <f>SUM(G166:H166)</f>
        <v>50000</v>
      </c>
      <c r="J166" s="49">
        <f t="shared" si="13"/>
        <v>2.442956955098451</v>
      </c>
      <c r="K166" s="47"/>
    </row>
    <row r="167" spans="1:11" ht="10.5" customHeight="1">
      <c r="A167" s="3"/>
      <c r="B167" s="3"/>
      <c r="C167" s="2"/>
      <c r="D167" s="24"/>
      <c r="E167" s="90" t="s">
        <v>130</v>
      </c>
      <c r="F167" s="33">
        <v>45500</v>
      </c>
      <c r="G167" s="33">
        <v>500550</v>
      </c>
      <c r="H167" s="33"/>
      <c r="I167" s="76">
        <f>SUM(G167:H167)</f>
        <v>500550</v>
      </c>
      <c r="J167" s="49">
        <f t="shared" si="13"/>
        <v>11.001098901098901</v>
      </c>
      <c r="K167" s="47"/>
    </row>
    <row r="168" spans="1:11" ht="10.5" customHeight="1">
      <c r="A168" s="3"/>
      <c r="B168" s="3"/>
      <c r="C168" s="2"/>
      <c r="D168" s="24">
        <v>6800</v>
      </c>
      <c r="E168" s="90"/>
      <c r="F168" s="33">
        <v>310000</v>
      </c>
      <c r="G168" s="33"/>
      <c r="H168" s="33"/>
      <c r="I168" s="103"/>
      <c r="J168" s="49"/>
      <c r="K168" s="47"/>
    </row>
    <row r="169" spans="1:11" ht="10.5" customHeight="1">
      <c r="A169" s="37">
        <v>801</v>
      </c>
      <c r="B169" s="11"/>
      <c r="C169" s="11"/>
      <c r="D169" s="10"/>
      <c r="E169" s="22" t="s">
        <v>44</v>
      </c>
      <c r="F169" s="32">
        <f>SUM(F184,F196,F211,F226,F237,F256,F270,F277,F281,F290,F170)</f>
        <v>14319821</v>
      </c>
      <c r="G169" s="32">
        <f>SUM(G184,G196,G211,G226,G237,G256,G270,G277,G281,G290,G170)</f>
        <v>15667756</v>
      </c>
      <c r="H169" s="32">
        <f>SUM(H184,H196,H211,H226,H237,H256,H270,H277,H281,H290,H170)</f>
        <v>0</v>
      </c>
      <c r="I169" s="32">
        <f>SUM(I184,I196,I211,I226,I237,I256,I270,I277,I281,I290,I170)</f>
        <v>15667756</v>
      </c>
      <c r="J169" s="50">
        <f aca="true" t="shared" si="15" ref="J169:J200">+I169/F169</f>
        <v>1.094130715740092</v>
      </c>
      <c r="K169" s="47"/>
    </row>
    <row r="170" spans="1:11" ht="10.5" customHeight="1">
      <c r="A170" s="38"/>
      <c r="B170" s="23">
        <v>80102</v>
      </c>
      <c r="C170" s="16"/>
      <c r="D170" s="18"/>
      <c r="E170" s="19" t="s">
        <v>45</v>
      </c>
      <c r="F170" s="29">
        <f>SUM(F171:F183)</f>
        <v>267469</v>
      </c>
      <c r="G170" s="29">
        <f>SUM(G171:G183)</f>
        <v>323480</v>
      </c>
      <c r="H170" s="29">
        <f>SUM(H171:H183)</f>
        <v>0</v>
      </c>
      <c r="I170" s="41">
        <f>SUM(I171:I183)</f>
        <v>323480</v>
      </c>
      <c r="J170" s="48">
        <f t="shared" si="15"/>
        <v>1.2094111840998396</v>
      </c>
      <c r="K170" s="47"/>
    </row>
    <row r="171" spans="1:11" ht="22.5" customHeight="1">
      <c r="A171" s="3"/>
      <c r="B171" s="3"/>
      <c r="C171" s="7"/>
      <c r="D171" s="20">
        <v>3020</v>
      </c>
      <c r="E171" s="27" t="s">
        <v>71</v>
      </c>
      <c r="F171" s="30">
        <v>14300</v>
      </c>
      <c r="G171" s="30">
        <v>14400</v>
      </c>
      <c r="H171" s="30">
        <v>0</v>
      </c>
      <c r="I171" s="42">
        <f aca="true" t="shared" si="16" ref="I171:I183">SUM(G171:H171)</f>
        <v>14400</v>
      </c>
      <c r="J171" s="49">
        <f t="shared" si="15"/>
        <v>1.006993006993007</v>
      </c>
      <c r="K171" s="47"/>
    </row>
    <row r="172" spans="1:11" ht="11.25" customHeight="1">
      <c r="A172" s="3"/>
      <c r="B172" s="3"/>
      <c r="C172" s="7"/>
      <c r="D172" s="20">
        <v>4010</v>
      </c>
      <c r="E172" s="21" t="s">
        <v>70</v>
      </c>
      <c r="F172" s="30">
        <v>171546</v>
      </c>
      <c r="G172" s="30">
        <v>211170</v>
      </c>
      <c r="H172" s="30">
        <v>0</v>
      </c>
      <c r="I172" s="42">
        <f t="shared" si="16"/>
        <v>211170</v>
      </c>
      <c r="J172" s="49">
        <f t="shared" si="15"/>
        <v>1.2309817774824245</v>
      </c>
      <c r="K172" s="47"/>
    </row>
    <row r="173" spans="1:11" ht="10.5" customHeight="1">
      <c r="A173" s="3"/>
      <c r="B173" s="3"/>
      <c r="C173" s="7"/>
      <c r="D173" s="20">
        <v>4040</v>
      </c>
      <c r="E173" s="21" t="s">
        <v>10</v>
      </c>
      <c r="F173" s="30">
        <v>6340</v>
      </c>
      <c r="G173" s="30">
        <v>14300</v>
      </c>
      <c r="H173" s="30">
        <v>0</v>
      </c>
      <c r="I173" s="42">
        <f t="shared" si="16"/>
        <v>14300</v>
      </c>
      <c r="J173" s="49">
        <f t="shared" si="15"/>
        <v>2.2555205047318614</v>
      </c>
      <c r="K173" s="77"/>
    </row>
    <row r="174" spans="1:11" ht="10.5" customHeight="1">
      <c r="A174" s="3"/>
      <c r="B174" s="3"/>
      <c r="C174" s="7"/>
      <c r="D174" s="20">
        <v>4110</v>
      </c>
      <c r="E174" s="21" t="s">
        <v>11</v>
      </c>
      <c r="F174" s="30">
        <v>32990</v>
      </c>
      <c r="G174" s="30">
        <v>41475</v>
      </c>
      <c r="H174" s="30">
        <v>0</v>
      </c>
      <c r="I174" s="42">
        <f t="shared" si="16"/>
        <v>41475</v>
      </c>
      <c r="J174" s="49">
        <f t="shared" si="15"/>
        <v>1.257199151257957</v>
      </c>
      <c r="K174" s="78"/>
    </row>
    <row r="175" spans="1:11" ht="10.5" customHeight="1">
      <c r="A175" s="3"/>
      <c r="B175" s="3"/>
      <c r="C175" s="7"/>
      <c r="D175" s="20">
        <v>4120</v>
      </c>
      <c r="E175" s="21" t="s">
        <v>12</v>
      </c>
      <c r="F175" s="30">
        <v>4491</v>
      </c>
      <c r="G175" s="30">
        <v>5820</v>
      </c>
      <c r="H175" s="30">
        <v>0</v>
      </c>
      <c r="I175" s="42">
        <f t="shared" si="16"/>
        <v>5820</v>
      </c>
      <c r="J175" s="49">
        <f t="shared" si="15"/>
        <v>1.2959251837007348</v>
      </c>
      <c r="K175" s="78"/>
    </row>
    <row r="176" spans="1:11" ht="10.5" customHeight="1">
      <c r="A176" s="3"/>
      <c r="B176" s="3"/>
      <c r="C176" s="7"/>
      <c r="D176" s="20">
        <v>4210</v>
      </c>
      <c r="E176" s="21" t="s">
        <v>13</v>
      </c>
      <c r="F176" s="30">
        <v>8000</v>
      </c>
      <c r="G176" s="30">
        <v>6705</v>
      </c>
      <c r="H176" s="30">
        <v>0</v>
      </c>
      <c r="I176" s="42">
        <f t="shared" si="16"/>
        <v>6705</v>
      </c>
      <c r="J176" s="49">
        <f t="shared" si="15"/>
        <v>0.838125</v>
      </c>
      <c r="K176" s="77"/>
    </row>
    <row r="177" spans="1:11" ht="21.75" customHeight="1">
      <c r="A177" s="3"/>
      <c r="B177" s="3"/>
      <c r="C177" s="7"/>
      <c r="D177" s="20">
        <v>4240</v>
      </c>
      <c r="E177" s="27" t="s">
        <v>94</v>
      </c>
      <c r="F177" s="30">
        <v>3000</v>
      </c>
      <c r="G177" s="30">
        <v>1100</v>
      </c>
      <c r="H177" s="30">
        <v>0</v>
      </c>
      <c r="I177" s="42">
        <f t="shared" si="16"/>
        <v>1100</v>
      </c>
      <c r="J177" s="49">
        <f t="shared" si="15"/>
        <v>0.36666666666666664</v>
      </c>
      <c r="K177" s="77"/>
    </row>
    <row r="178" spans="1:11" ht="10.5" customHeight="1">
      <c r="A178" s="3"/>
      <c r="B178" s="3"/>
      <c r="C178" s="7"/>
      <c r="D178" s="20">
        <v>4260</v>
      </c>
      <c r="E178" s="21" t="s">
        <v>14</v>
      </c>
      <c r="F178" s="30">
        <v>11400</v>
      </c>
      <c r="G178" s="30">
        <v>7000</v>
      </c>
      <c r="H178" s="30">
        <v>0</v>
      </c>
      <c r="I178" s="42">
        <f t="shared" si="16"/>
        <v>7000</v>
      </c>
      <c r="J178" s="49">
        <f t="shared" si="15"/>
        <v>0.6140350877192983</v>
      </c>
      <c r="K178" s="77"/>
    </row>
    <row r="179" spans="1:11" ht="10.5" customHeight="1">
      <c r="A179" s="3"/>
      <c r="B179" s="3"/>
      <c r="C179" s="7"/>
      <c r="D179" s="20">
        <v>4270</v>
      </c>
      <c r="E179" s="21" t="s">
        <v>15</v>
      </c>
      <c r="F179" s="30">
        <v>2000</v>
      </c>
      <c r="G179" s="30">
        <v>1000</v>
      </c>
      <c r="H179" s="30">
        <v>0</v>
      </c>
      <c r="I179" s="42">
        <f t="shared" si="16"/>
        <v>1000</v>
      </c>
      <c r="J179" s="49">
        <f t="shared" si="15"/>
        <v>0.5</v>
      </c>
      <c r="K179" s="47"/>
    </row>
    <row r="180" spans="1:11" ht="10.5" customHeight="1">
      <c r="A180" s="3"/>
      <c r="B180" s="3"/>
      <c r="C180" s="7"/>
      <c r="D180" s="20">
        <v>4300</v>
      </c>
      <c r="E180" s="21" t="s">
        <v>8</v>
      </c>
      <c r="F180" s="30">
        <v>0</v>
      </c>
      <c r="G180" s="30">
        <v>2500</v>
      </c>
      <c r="H180" s="30">
        <v>0</v>
      </c>
      <c r="I180" s="42">
        <f t="shared" si="16"/>
        <v>2500</v>
      </c>
      <c r="J180" s="49" t="e">
        <f t="shared" si="15"/>
        <v>#DIV/0!</v>
      </c>
      <c r="K180" s="47"/>
    </row>
    <row r="181" spans="1:11" ht="10.5" customHeight="1">
      <c r="A181" s="3"/>
      <c r="B181" s="3"/>
      <c r="C181" s="7"/>
      <c r="D181" s="20">
        <v>4410</v>
      </c>
      <c r="E181" s="21" t="s">
        <v>16</v>
      </c>
      <c r="F181" s="30">
        <v>0</v>
      </c>
      <c r="G181" s="30">
        <v>1500</v>
      </c>
      <c r="H181" s="30">
        <v>0</v>
      </c>
      <c r="I181" s="42">
        <f t="shared" si="16"/>
        <v>1500</v>
      </c>
      <c r="J181" s="49" t="e">
        <f t="shared" si="15"/>
        <v>#DIV/0!</v>
      </c>
      <c r="K181" s="47"/>
    </row>
    <row r="182" spans="1:11" ht="10.5" customHeight="1">
      <c r="A182" s="3"/>
      <c r="B182" s="3"/>
      <c r="C182" s="7"/>
      <c r="D182" s="20">
        <v>4430</v>
      </c>
      <c r="E182" s="21" t="s">
        <v>17</v>
      </c>
      <c r="F182" s="30">
        <v>0</v>
      </c>
      <c r="G182" s="30">
        <v>100</v>
      </c>
      <c r="H182" s="30">
        <v>0</v>
      </c>
      <c r="I182" s="42">
        <f t="shared" si="16"/>
        <v>100</v>
      </c>
      <c r="J182" s="49" t="e">
        <f t="shared" si="15"/>
        <v>#DIV/0!</v>
      </c>
      <c r="K182" s="47"/>
    </row>
    <row r="183" spans="1:11" ht="22.5" customHeight="1">
      <c r="A183" s="3"/>
      <c r="B183" s="3"/>
      <c r="C183" s="7"/>
      <c r="D183" s="20">
        <v>4440</v>
      </c>
      <c r="E183" s="27" t="s">
        <v>73</v>
      </c>
      <c r="F183" s="30">
        <v>13402</v>
      </c>
      <c r="G183" s="30">
        <v>16410</v>
      </c>
      <c r="H183" s="30">
        <v>0</v>
      </c>
      <c r="I183" s="42">
        <f t="shared" si="16"/>
        <v>16410</v>
      </c>
      <c r="J183" s="49">
        <f t="shared" si="15"/>
        <v>1.2244441128189822</v>
      </c>
      <c r="K183" s="47"/>
    </row>
    <row r="184" spans="1:11" ht="10.5" customHeight="1">
      <c r="A184" s="3"/>
      <c r="B184" s="23">
        <v>80110</v>
      </c>
      <c r="C184" s="16"/>
      <c r="D184" s="18"/>
      <c r="E184" s="19" t="s">
        <v>46</v>
      </c>
      <c r="F184" s="29">
        <f>SUM(F185:F195)</f>
        <v>241750</v>
      </c>
      <c r="G184" s="29">
        <f>SUM(G185:G195)</f>
        <v>285236</v>
      </c>
      <c r="H184" s="29">
        <f>SUM(H185:H195)</f>
        <v>0</v>
      </c>
      <c r="I184" s="41">
        <f>SUM(I185:I195)</f>
        <v>285236</v>
      </c>
      <c r="J184" s="48">
        <f t="shared" si="15"/>
        <v>1.1798800413650465</v>
      </c>
      <c r="K184" s="47"/>
    </row>
    <row r="185" spans="1:11" ht="12" customHeight="1">
      <c r="A185" s="3"/>
      <c r="B185" s="3"/>
      <c r="C185" s="7"/>
      <c r="D185" s="20">
        <v>4010</v>
      </c>
      <c r="E185" s="21" t="s">
        <v>70</v>
      </c>
      <c r="F185" s="30">
        <v>167694</v>
      </c>
      <c r="G185" s="30">
        <v>197459</v>
      </c>
      <c r="H185" s="30">
        <v>0</v>
      </c>
      <c r="I185" s="42">
        <f aca="true" t="shared" si="17" ref="I185:I195">SUM(G185:H185)</f>
        <v>197459</v>
      </c>
      <c r="J185" s="49">
        <f t="shared" si="15"/>
        <v>1.1774959151788376</v>
      </c>
      <c r="K185" s="47"/>
    </row>
    <row r="186" spans="1:11" ht="10.5" customHeight="1">
      <c r="A186" s="3"/>
      <c r="B186" s="3"/>
      <c r="C186" s="7"/>
      <c r="D186" s="20">
        <v>4040</v>
      </c>
      <c r="E186" s="21" t="s">
        <v>10</v>
      </c>
      <c r="F186" s="30">
        <v>7278</v>
      </c>
      <c r="G186" s="30">
        <v>14254</v>
      </c>
      <c r="H186" s="30">
        <v>0</v>
      </c>
      <c r="I186" s="42">
        <f t="shared" si="17"/>
        <v>14254</v>
      </c>
      <c r="J186" s="49">
        <f t="shared" si="15"/>
        <v>1.9585050838142346</v>
      </c>
      <c r="K186" s="77"/>
    </row>
    <row r="187" spans="1:11" ht="10.5" customHeight="1">
      <c r="A187" s="3"/>
      <c r="B187" s="3"/>
      <c r="C187" s="7"/>
      <c r="D187" s="20">
        <v>4110</v>
      </c>
      <c r="E187" s="21" t="s">
        <v>11</v>
      </c>
      <c r="F187" s="30">
        <v>31491</v>
      </c>
      <c r="G187" s="30">
        <v>36965</v>
      </c>
      <c r="H187" s="30">
        <v>0</v>
      </c>
      <c r="I187" s="42">
        <f t="shared" si="17"/>
        <v>36965</v>
      </c>
      <c r="J187" s="49">
        <f t="shared" si="15"/>
        <v>1.173827442761424</v>
      </c>
      <c r="K187" s="77"/>
    </row>
    <row r="188" spans="1:11" ht="10.5" customHeight="1">
      <c r="A188" s="3"/>
      <c r="B188" s="3"/>
      <c r="C188" s="7"/>
      <c r="D188" s="20">
        <v>4120</v>
      </c>
      <c r="E188" s="21" t="s">
        <v>12</v>
      </c>
      <c r="F188" s="30">
        <v>4287</v>
      </c>
      <c r="G188" s="30">
        <v>5187</v>
      </c>
      <c r="H188" s="30">
        <v>0</v>
      </c>
      <c r="I188" s="42">
        <f t="shared" si="17"/>
        <v>5187</v>
      </c>
      <c r="J188" s="49">
        <f t="shared" si="15"/>
        <v>1.2099370188943317</v>
      </c>
      <c r="K188" s="77"/>
    </row>
    <row r="189" spans="1:11" ht="10.5" customHeight="1">
      <c r="A189" s="3"/>
      <c r="B189" s="3"/>
      <c r="C189" s="7"/>
      <c r="D189" s="20">
        <v>4210</v>
      </c>
      <c r="E189" s="21" t="s">
        <v>13</v>
      </c>
      <c r="F189" s="30">
        <v>3575</v>
      </c>
      <c r="G189" s="30">
        <v>3575</v>
      </c>
      <c r="H189" s="30">
        <v>0</v>
      </c>
      <c r="I189" s="42">
        <f t="shared" si="17"/>
        <v>3575</v>
      </c>
      <c r="J189" s="49">
        <f t="shared" si="15"/>
        <v>1</v>
      </c>
      <c r="K189" s="77"/>
    </row>
    <row r="190" spans="1:11" ht="21.75" customHeight="1">
      <c r="A190" s="3"/>
      <c r="B190" s="3"/>
      <c r="C190" s="7"/>
      <c r="D190" s="20">
        <v>4240</v>
      </c>
      <c r="E190" s="27" t="s">
        <v>94</v>
      </c>
      <c r="F190" s="30">
        <v>1087</v>
      </c>
      <c r="G190" s="30">
        <v>1087</v>
      </c>
      <c r="H190" s="30">
        <v>0</v>
      </c>
      <c r="I190" s="42">
        <f t="shared" si="17"/>
        <v>1087</v>
      </c>
      <c r="J190" s="49">
        <f t="shared" si="15"/>
        <v>1</v>
      </c>
      <c r="K190" s="77"/>
    </row>
    <row r="191" spans="1:11" ht="10.5" customHeight="1">
      <c r="A191" s="3"/>
      <c r="B191" s="3"/>
      <c r="C191" s="7"/>
      <c r="D191" s="20">
        <v>4260</v>
      </c>
      <c r="E191" s="21" t="s">
        <v>14</v>
      </c>
      <c r="F191" s="30">
        <v>9600</v>
      </c>
      <c r="G191" s="30">
        <v>9600</v>
      </c>
      <c r="H191" s="30">
        <v>0</v>
      </c>
      <c r="I191" s="42">
        <f t="shared" si="17"/>
        <v>9600</v>
      </c>
      <c r="J191" s="49">
        <f t="shared" si="15"/>
        <v>1</v>
      </c>
      <c r="K191" s="77"/>
    </row>
    <row r="192" spans="1:11" ht="10.5" customHeight="1">
      <c r="A192" s="3"/>
      <c r="B192" s="3"/>
      <c r="C192" s="7"/>
      <c r="D192" s="20">
        <v>4270</v>
      </c>
      <c r="E192" s="21" t="s">
        <v>15</v>
      </c>
      <c r="F192" s="30">
        <v>1324</v>
      </c>
      <c r="G192" s="30">
        <v>1324</v>
      </c>
      <c r="H192" s="30">
        <v>0</v>
      </c>
      <c r="I192" s="42">
        <f t="shared" si="17"/>
        <v>1324</v>
      </c>
      <c r="J192" s="49">
        <f t="shared" si="15"/>
        <v>1</v>
      </c>
      <c r="K192" s="47"/>
    </row>
    <row r="193" spans="1:11" ht="10.5" customHeight="1">
      <c r="A193" s="3"/>
      <c r="B193" s="3"/>
      <c r="C193" s="7"/>
      <c r="D193" s="20">
        <v>4300</v>
      </c>
      <c r="E193" s="21" t="s">
        <v>8</v>
      </c>
      <c r="F193" s="30">
        <v>2133</v>
      </c>
      <c r="G193" s="30">
        <v>2133</v>
      </c>
      <c r="H193" s="30">
        <v>0</v>
      </c>
      <c r="I193" s="42">
        <f t="shared" si="17"/>
        <v>2133</v>
      </c>
      <c r="J193" s="49">
        <f t="shared" si="15"/>
        <v>1</v>
      </c>
      <c r="K193" s="47"/>
    </row>
    <row r="194" spans="1:11" ht="10.5" customHeight="1">
      <c r="A194" s="3"/>
      <c r="B194" s="3"/>
      <c r="C194" s="7"/>
      <c r="D194" s="20">
        <v>4410</v>
      </c>
      <c r="E194" s="21" t="s">
        <v>16</v>
      </c>
      <c r="F194" s="30">
        <v>912</v>
      </c>
      <c r="G194" s="30">
        <v>912</v>
      </c>
      <c r="H194" s="30">
        <v>0</v>
      </c>
      <c r="I194" s="42">
        <f t="shared" si="17"/>
        <v>912</v>
      </c>
      <c r="J194" s="49">
        <f t="shared" si="15"/>
        <v>1</v>
      </c>
      <c r="K194" s="47"/>
    </row>
    <row r="195" spans="1:11" ht="20.25" customHeight="1">
      <c r="A195" s="3"/>
      <c r="B195" s="3"/>
      <c r="C195" s="7"/>
      <c r="D195" s="20">
        <v>4440</v>
      </c>
      <c r="E195" s="27" t="s">
        <v>73</v>
      </c>
      <c r="F195" s="30">
        <v>12369</v>
      </c>
      <c r="G195" s="30">
        <v>12740</v>
      </c>
      <c r="H195" s="30">
        <v>0</v>
      </c>
      <c r="I195" s="42">
        <f t="shared" si="17"/>
        <v>12740</v>
      </c>
      <c r="J195" s="49">
        <f t="shared" si="15"/>
        <v>1.0299943406904357</v>
      </c>
      <c r="K195" s="47"/>
    </row>
    <row r="196" spans="1:11" ht="10.5" customHeight="1">
      <c r="A196" s="3"/>
      <c r="B196" s="23">
        <v>80111</v>
      </c>
      <c r="C196" s="16"/>
      <c r="D196" s="18"/>
      <c r="E196" s="19" t="s">
        <v>47</v>
      </c>
      <c r="F196" s="29">
        <f>SUM(F197:F201,F202:F210)</f>
        <v>466321</v>
      </c>
      <c r="G196" s="29">
        <f>SUM(G202:G210,G197:G201)</f>
        <v>1374927</v>
      </c>
      <c r="H196" s="29">
        <f>SUM(H202:H210,H197:H201)</f>
        <v>0</v>
      </c>
      <c r="I196" s="29">
        <f>SUM(I202:I210,I197:I201)</f>
        <v>1374927</v>
      </c>
      <c r="J196" s="48">
        <f t="shared" si="15"/>
        <v>2.948456106415967</v>
      </c>
      <c r="K196" s="47"/>
    </row>
    <row r="197" spans="1:11" ht="22.5" customHeight="1">
      <c r="A197" s="3"/>
      <c r="B197" s="3"/>
      <c r="C197" s="7"/>
      <c r="D197" s="20">
        <v>3020</v>
      </c>
      <c r="E197" s="27" t="s">
        <v>71</v>
      </c>
      <c r="F197" s="30">
        <v>14800</v>
      </c>
      <c r="G197" s="30">
        <v>15244</v>
      </c>
      <c r="H197" s="30">
        <v>0</v>
      </c>
      <c r="I197" s="42">
        <f aca="true" t="shared" si="18" ref="I197:I210">SUM(G197:H197)</f>
        <v>15244</v>
      </c>
      <c r="J197" s="49">
        <f t="shared" si="15"/>
        <v>1.03</v>
      </c>
      <c r="K197" s="47"/>
    </row>
    <row r="198" spans="1:11" ht="16.5" customHeight="1">
      <c r="A198" s="3"/>
      <c r="B198" s="3"/>
      <c r="C198" s="7"/>
      <c r="D198" s="20">
        <v>4010</v>
      </c>
      <c r="E198" s="21" t="s">
        <v>70</v>
      </c>
      <c r="F198" s="30">
        <v>242498</v>
      </c>
      <c r="G198" s="30">
        <v>300718</v>
      </c>
      <c r="H198" s="30">
        <v>0</v>
      </c>
      <c r="I198" s="42">
        <f t="shared" si="18"/>
        <v>300718</v>
      </c>
      <c r="J198" s="49">
        <f t="shared" si="15"/>
        <v>1.2400844543047778</v>
      </c>
      <c r="K198" s="77"/>
    </row>
    <row r="199" spans="1:11" ht="10.5" customHeight="1">
      <c r="A199" s="3"/>
      <c r="B199" s="3"/>
      <c r="C199" s="7"/>
      <c r="D199" s="20">
        <v>4040</v>
      </c>
      <c r="E199" s="21" t="s">
        <v>10</v>
      </c>
      <c r="F199" s="30">
        <v>13520</v>
      </c>
      <c r="G199" s="30">
        <v>19270</v>
      </c>
      <c r="H199" s="30">
        <v>0</v>
      </c>
      <c r="I199" s="42">
        <f t="shared" si="18"/>
        <v>19270</v>
      </c>
      <c r="J199" s="49">
        <f t="shared" si="15"/>
        <v>1.4252958579881656</v>
      </c>
      <c r="K199" s="77"/>
    </row>
    <row r="200" spans="1:11" ht="10.5" customHeight="1">
      <c r="A200" s="3"/>
      <c r="B200" s="3"/>
      <c r="C200" s="7"/>
      <c r="D200" s="20">
        <v>4110</v>
      </c>
      <c r="E200" s="21" t="s">
        <v>11</v>
      </c>
      <c r="F200" s="30">
        <v>49704</v>
      </c>
      <c r="G200" s="30">
        <v>58532</v>
      </c>
      <c r="H200" s="30">
        <v>0</v>
      </c>
      <c r="I200" s="42">
        <f t="shared" si="18"/>
        <v>58532</v>
      </c>
      <c r="J200" s="49">
        <f t="shared" si="15"/>
        <v>1.1776114598422662</v>
      </c>
      <c r="K200" s="77"/>
    </row>
    <row r="201" spans="1:11" ht="10.5" customHeight="1">
      <c r="A201" s="68"/>
      <c r="B201" s="68"/>
      <c r="C201" s="69"/>
      <c r="D201" s="70">
        <v>4120</v>
      </c>
      <c r="E201" s="71" t="s">
        <v>12</v>
      </c>
      <c r="F201" s="35">
        <v>6784</v>
      </c>
      <c r="G201" s="35">
        <v>8213</v>
      </c>
      <c r="H201" s="35">
        <v>0</v>
      </c>
      <c r="I201" s="72">
        <f t="shared" si="18"/>
        <v>8213</v>
      </c>
      <c r="J201" s="49">
        <f aca="true" t="shared" si="19" ref="J201:J232">+I201/F201</f>
        <v>1.2106426886792452</v>
      </c>
      <c r="K201" s="77"/>
    </row>
    <row r="202" spans="1:11" ht="10.5" customHeight="1">
      <c r="A202" s="3"/>
      <c r="B202" s="3"/>
      <c r="C202" s="7"/>
      <c r="D202" s="20">
        <v>4210</v>
      </c>
      <c r="E202" s="21" t="s">
        <v>13</v>
      </c>
      <c r="F202" s="30">
        <v>10210</v>
      </c>
      <c r="G202" s="30">
        <v>7000</v>
      </c>
      <c r="H202" s="30">
        <v>0</v>
      </c>
      <c r="I202" s="42">
        <f t="shared" si="18"/>
        <v>7000</v>
      </c>
      <c r="J202" s="49">
        <f t="shared" si="19"/>
        <v>0.6856023506366308</v>
      </c>
      <c r="K202" s="47"/>
    </row>
    <row r="203" spans="1:11" ht="24.75" customHeight="1">
      <c r="A203" s="3"/>
      <c r="B203" s="3"/>
      <c r="C203" s="7"/>
      <c r="D203" s="20">
        <v>4240</v>
      </c>
      <c r="E203" s="27" t="s">
        <v>94</v>
      </c>
      <c r="F203" s="30">
        <v>15300</v>
      </c>
      <c r="G203" s="30">
        <v>1300</v>
      </c>
      <c r="H203" s="30">
        <v>0</v>
      </c>
      <c r="I203" s="42">
        <f t="shared" si="18"/>
        <v>1300</v>
      </c>
      <c r="J203" s="49">
        <f t="shared" si="19"/>
        <v>0.08496732026143791</v>
      </c>
      <c r="K203" s="47"/>
    </row>
    <row r="204" spans="1:11" ht="10.5" customHeight="1">
      <c r="A204" s="3"/>
      <c r="B204" s="3"/>
      <c r="C204" s="7"/>
      <c r="D204" s="20">
        <v>4260</v>
      </c>
      <c r="E204" s="21" t="s">
        <v>14</v>
      </c>
      <c r="F204" s="30">
        <v>18500</v>
      </c>
      <c r="G204" s="30">
        <v>15600</v>
      </c>
      <c r="H204" s="30">
        <v>0</v>
      </c>
      <c r="I204" s="42">
        <f t="shared" si="18"/>
        <v>15600</v>
      </c>
      <c r="J204" s="49">
        <f t="shared" si="19"/>
        <v>0.8432432432432433</v>
      </c>
      <c r="K204" s="47"/>
    </row>
    <row r="205" spans="1:11" ht="10.5" customHeight="1">
      <c r="A205" s="3"/>
      <c r="B205" s="3"/>
      <c r="C205" s="7"/>
      <c r="D205" s="20">
        <v>4270</v>
      </c>
      <c r="E205" s="21" t="s">
        <v>15</v>
      </c>
      <c r="F205" s="30">
        <v>16900</v>
      </c>
      <c r="G205" s="30">
        <f>2000+121000</f>
        <v>123000</v>
      </c>
      <c r="H205" s="30">
        <v>0</v>
      </c>
      <c r="I205" s="42">
        <f t="shared" si="18"/>
        <v>123000</v>
      </c>
      <c r="J205" s="49">
        <f t="shared" si="19"/>
        <v>7.27810650887574</v>
      </c>
      <c r="K205" s="47"/>
    </row>
    <row r="206" spans="1:11" ht="10.5" customHeight="1">
      <c r="A206" s="3"/>
      <c r="B206" s="3"/>
      <c r="C206" s="7"/>
      <c r="D206" s="20">
        <v>4300</v>
      </c>
      <c r="E206" s="21" t="s">
        <v>8</v>
      </c>
      <c r="F206" s="30">
        <v>6005</v>
      </c>
      <c r="G206" s="30">
        <v>2500</v>
      </c>
      <c r="H206" s="30">
        <v>0</v>
      </c>
      <c r="I206" s="42">
        <f t="shared" si="18"/>
        <v>2500</v>
      </c>
      <c r="J206" s="49">
        <f t="shared" si="19"/>
        <v>0.4163197335553705</v>
      </c>
      <c r="K206" s="47"/>
    </row>
    <row r="207" spans="1:11" ht="10.5" customHeight="1">
      <c r="A207" s="3"/>
      <c r="B207" s="3"/>
      <c r="C207" s="7"/>
      <c r="D207" s="20">
        <v>4410</v>
      </c>
      <c r="E207" s="21" t="s">
        <v>16</v>
      </c>
      <c r="F207" s="30">
        <v>2500</v>
      </c>
      <c r="G207" s="30">
        <v>1500</v>
      </c>
      <c r="H207" s="30">
        <v>0</v>
      </c>
      <c r="I207" s="42">
        <f t="shared" si="18"/>
        <v>1500</v>
      </c>
      <c r="J207" s="49">
        <f t="shared" si="19"/>
        <v>0.6</v>
      </c>
      <c r="K207" s="47"/>
    </row>
    <row r="208" spans="1:11" ht="10.5" customHeight="1">
      <c r="A208" s="3"/>
      <c r="B208" s="3"/>
      <c r="C208" s="7"/>
      <c r="D208" s="20">
        <v>4430</v>
      </c>
      <c r="E208" s="21" t="s">
        <v>17</v>
      </c>
      <c r="F208" s="30">
        <v>300</v>
      </c>
      <c r="G208" s="30">
        <v>200</v>
      </c>
      <c r="H208" s="30">
        <v>0</v>
      </c>
      <c r="I208" s="42">
        <f t="shared" si="18"/>
        <v>200</v>
      </c>
      <c r="J208" s="49">
        <f t="shared" si="19"/>
        <v>0.6666666666666666</v>
      </c>
      <c r="K208" s="47"/>
    </row>
    <row r="209" spans="1:11" ht="22.5" customHeight="1">
      <c r="A209" s="3"/>
      <c r="B209" s="3"/>
      <c r="C209" s="7"/>
      <c r="D209" s="20">
        <v>4440</v>
      </c>
      <c r="E209" s="27" t="s">
        <v>73</v>
      </c>
      <c r="F209" s="30">
        <v>17300</v>
      </c>
      <c r="G209" s="30">
        <v>21850</v>
      </c>
      <c r="H209" s="30">
        <v>0</v>
      </c>
      <c r="I209" s="42">
        <f t="shared" si="18"/>
        <v>21850</v>
      </c>
      <c r="J209" s="49">
        <f t="shared" si="19"/>
        <v>1.2630057803468209</v>
      </c>
      <c r="K209" s="47"/>
    </row>
    <row r="210" spans="1:11" ht="24.75" customHeight="1">
      <c r="A210" s="3"/>
      <c r="B210" s="3"/>
      <c r="C210" s="7"/>
      <c r="D210" s="20">
        <v>6050</v>
      </c>
      <c r="E210" s="27" t="s">
        <v>77</v>
      </c>
      <c r="F210" s="30">
        <v>52000</v>
      </c>
      <c r="G210" s="30">
        <v>800000</v>
      </c>
      <c r="H210" s="30">
        <v>0</v>
      </c>
      <c r="I210" s="42">
        <f t="shared" si="18"/>
        <v>800000</v>
      </c>
      <c r="J210" s="49">
        <f t="shared" si="19"/>
        <v>15.384615384615385</v>
      </c>
      <c r="K210" s="47"/>
    </row>
    <row r="211" spans="1:11" ht="10.5" customHeight="1">
      <c r="A211" s="3"/>
      <c r="B211" s="23">
        <v>80120</v>
      </c>
      <c r="C211" s="16"/>
      <c r="D211" s="18"/>
      <c r="E211" s="19" t="s">
        <v>48</v>
      </c>
      <c r="F211" s="29">
        <f>SUM(F212:F225)</f>
        <v>4009655</v>
      </c>
      <c r="G211" s="29">
        <f>SUM(G212:G225)</f>
        <v>4251372</v>
      </c>
      <c r="H211" s="29">
        <f>SUM(H212:H225)</f>
        <v>0</v>
      </c>
      <c r="I211" s="29">
        <f>SUM(I212:I225)</f>
        <v>4251372</v>
      </c>
      <c r="J211" s="48">
        <f t="shared" si="19"/>
        <v>1.0602837401222798</v>
      </c>
      <c r="K211" s="47"/>
    </row>
    <row r="212" spans="1:11" ht="24" customHeight="1">
      <c r="A212" s="3"/>
      <c r="B212" s="3"/>
      <c r="C212" s="7"/>
      <c r="D212" s="20">
        <v>3020</v>
      </c>
      <c r="E212" s="27" t="s">
        <v>71</v>
      </c>
      <c r="F212" s="30">
        <v>99203</v>
      </c>
      <c r="G212" s="30">
        <v>100653</v>
      </c>
      <c r="H212" s="30">
        <v>0</v>
      </c>
      <c r="I212" s="42">
        <f aca="true" t="shared" si="20" ref="I212:I225">SUM(G212:H212)</f>
        <v>100653</v>
      </c>
      <c r="J212" s="49">
        <f t="shared" si="19"/>
        <v>1.014616493452819</v>
      </c>
      <c r="K212" s="47"/>
    </row>
    <row r="213" spans="1:11" ht="12" customHeight="1">
      <c r="A213" s="3"/>
      <c r="B213" s="3"/>
      <c r="C213" s="7"/>
      <c r="D213" s="20">
        <v>4010</v>
      </c>
      <c r="E213" s="21" t="s">
        <v>70</v>
      </c>
      <c r="F213" s="30">
        <v>2575591</v>
      </c>
      <c r="G213" s="30">
        <v>2781694</v>
      </c>
      <c r="H213" s="30">
        <v>0</v>
      </c>
      <c r="I213" s="42">
        <f t="shared" si="20"/>
        <v>2781694</v>
      </c>
      <c r="J213" s="49">
        <f t="shared" si="19"/>
        <v>1.0800216338696633</v>
      </c>
      <c r="K213" s="77"/>
    </row>
    <row r="214" spans="1:11" ht="10.5" customHeight="1">
      <c r="A214" s="3"/>
      <c r="B214" s="3"/>
      <c r="C214" s="7"/>
      <c r="D214" s="20">
        <v>4040</v>
      </c>
      <c r="E214" s="21" t="s">
        <v>10</v>
      </c>
      <c r="F214" s="30">
        <v>180705</v>
      </c>
      <c r="G214" s="30">
        <v>215557</v>
      </c>
      <c r="H214" s="30">
        <v>0</v>
      </c>
      <c r="I214" s="42">
        <f t="shared" si="20"/>
        <v>215557</v>
      </c>
      <c r="J214" s="49">
        <f t="shared" si="19"/>
        <v>1.192866827149221</v>
      </c>
      <c r="K214" s="77"/>
    </row>
    <row r="215" spans="1:11" ht="10.5" customHeight="1">
      <c r="A215" s="3"/>
      <c r="B215" s="3"/>
      <c r="C215" s="7"/>
      <c r="D215" s="20">
        <v>4110</v>
      </c>
      <c r="E215" s="21" t="s">
        <v>11</v>
      </c>
      <c r="F215" s="30">
        <v>499409</v>
      </c>
      <c r="G215" s="30">
        <v>537661</v>
      </c>
      <c r="H215" s="30">
        <v>0</v>
      </c>
      <c r="I215" s="42">
        <f t="shared" si="20"/>
        <v>537661</v>
      </c>
      <c r="J215" s="49">
        <f t="shared" si="19"/>
        <v>1.0765945347400627</v>
      </c>
      <c r="K215" s="77"/>
    </row>
    <row r="216" spans="1:11" ht="10.5" customHeight="1">
      <c r="A216" s="3"/>
      <c r="B216" s="3"/>
      <c r="C216" s="7"/>
      <c r="D216" s="20">
        <v>4120</v>
      </c>
      <c r="E216" s="21" t="s">
        <v>12</v>
      </c>
      <c r="F216" s="30">
        <v>68117</v>
      </c>
      <c r="G216" s="30">
        <v>75445</v>
      </c>
      <c r="H216" s="30">
        <v>0</v>
      </c>
      <c r="I216" s="42">
        <f t="shared" si="20"/>
        <v>75445</v>
      </c>
      <c r="J216" s="49">
        <f t="shared" si="19"/>
        <v>1.107579605678465</v>
      </c>
      <c r="K216" s="77"/>
    </row>
    <row r="217" spans="1:11" ht="10.5" customHeight="1">
      <c r="A217" s="3"/>
      <c r="B217" s="3"/>
      <c r="C217" s="7"/>
      <c r="D217" s="20">
        <v>4210</v>
      </c>
      <c r="E217" s="21" t="s">
        <v>13</v>
      </c>
      <c r="F217" s="30">
        <v>92561</v>
      </c>
      <c r="G217" s="30">
        <v>89982</v>
      </c>
      <c r="H217" s="30">
        <v>0</v>
      </c>
      <c r="I217" s="42">
        <f t="shared" si="20"/>
        <v>89982</v>
      </c>
      <c r="J217" s="49">
        <f t="shared" si="19"/>
        <v>0.972137293244455</v>
      </c>
      <c r="K217" s="77"/>
    </row>
    <row r="218" spans="1:11" ht="22.5" customHeight="1">
      <c r="A218" s="3"/>
      <c r="B218" s="3"/>
      <c r="C218" s="7"/>
      <c r="D218" s="20">
        <v>4240</v>
      </c>
      <c r="E218" s="27" t="s">
        <v>94</v>
      </c>
      <c r="F218" s="30">
        <v>8608</v>
      </c>
      <c r="G218" s="30">
        <v>9408</v>
      </c>
      <c r="H218" s="30">
        <v>0</v>
      </c>
      <c r="I218" s="42">
        <f t="shared" si="20"/>
        <v>9408</v>
      </c>
      <c r="J218" s="49">
        <f t="shared" si="19"/>
        <v>1.0929368029739777</v>
      </c>
      <c r="K218" s="77"/>
    </row>
    <row r="219" spans="1:11" ht="10.5" customHeight="1">
      <c r="A219" s="3"/>
      <c r="B219" s="3"/>
      <c r="C219" s="7"/>
      <c r="D219" s="20">
        <v>4260</v>
      </c>
      <c r="E219" s="21" t="s">
        <v>14</v>
      </c>
      <c r="F219" s="30">
        <v>94318</v>
      </c>
      <c r="G219" s="30">
        <v>99323</v>
      </c>
      <c r="H219" s="30">
        <v>0</v>
      </c>
      <c r="I219" s="42">
        <f t="shared" si="20"/>
        <v>99323</v>
      </c>
      <c r="J219" s="49">
        <f t="shared" si="19"/>
        <v>1.0530651625352532</v>
      </c>
      <c r="K219" s="77"/>
    </row>
    <row r="220" spans="1:11" ht="10.5" customHeight="1">
      <c r="A220" s="3"/>
      <c r="B220" s="3"/>
      <c r="C220" s="7"/>
      <c r="D220" s="20">
        <v>4270</v>
      </c>
      <c r="E220" s="21" t="s">
        <v>15</v>
      </c>
      <c r="F220" s="30">
        <v>89924</v>
      </c>
      <c r="G220" s="30">
        <v>87565</v>
      </c>
      <c r="H220" s="30">
        <v>0</v>
      </c>
      <c r="I220" s="42">
        <f t="shared" si="20"/>
        <v>87565</v>
      </c>
      <c r="J220" s="49">
        <f t="shared" si="19"/>
        <v>0.9737667363551443</v>
      </c>
      <c r="K220" s="47"/>
    </row>
    <row r="221" spans="1:11" ht="10.5" customHeight="1">
      <c r="A221" s="3"/>
      <c r="B221" s="3"/>
      <c r="C221" s="7"/>
      <c r="D221" s="20">
        <v>4300</v>
      </c>
      <c r="E221" s="21" t="s">
        <v>8</v>
      </c>
      <c r="F221" s="30">
        <v>67616</v>
      </c>
      <c r="G221" s="30">
        <v>55116</v>
      </c>
      <c r="H221" s="30">
        <v>0</v>
      </c>
      <c r="I221" s="42">
        <f t="shared" si="20"/>
        <v>55116</v>
      </c>
      <c r="J221" s="49">
        <f t="shared" si="19"/>
        <v>0.815132513014671</v>
      </c>
      <c r="K221" s="47"/>
    </row>
    <row r="222" spans="1:11" ht="10.5" customHeight="1">
      <c r="A222" s="3"/>
      <c r="B222" s="3"/>
      <c r="C222" s="7"/>
      <c r="D222" s="20">
        <v>4410</v>
      </c>
      <c r="E222" s="21" t="s">
        <v>16</v>
      </c>
      <c r="F222" s="30">
        <v>10926</v>
      </c>
      <c r="G222" s="30">
        <v>10926</v>
      </c>
      <c r="H222" s="30">
        <v>0</v>
      </c>
      <c r="I222" s="42">
        <f t="shared" si="20"/>
        <v>10926</v>
      </c>
      <c r="J222" s="49">
        <f t="shared" si="19"/>
        <v>1</v>
      </c>
      <c r="K222" s="47"/>
    </row>
    <row r="223" spans="1:11" ht="10.5" customHeight="1">
      <c r="A223" s="3"/>
      <c r="B223" s="3"/>
      <c r="C223" s="7"/>
      <c r="D223" s="20">
        <v>4430</v>
      </c>
      <c r="E223" s="21" t="s">
        <v>17</v>
      </c>
      <c r="F223" s="30">
        <v>1774</v>
      </c>
      <c r="G223" s="30">
        <v>1774</v>
      </c>
      <c r="H223" s="30">
        <v>0</v>
      </c>
      <c r="I223" s="42">
        <f t="shared" si="20"/>
        <v>1774</v>
      </c>
      <c r="J223" s="49">
        <f t="shared" si="19"/>
        <v>1</v>
      </c>
      <c r="K223" s="47"/>
    </row>
    <row r="224" spans="1:11" ht="21" customHeight="1">
      <c r="A224" s="3"/>
      <c r="B224" s="3"/>
      <c r="C224" s="7"/>
      <c r="D224" s="20">
        <v>4440</v>
      </c>
      <c r="E224" s="27" t="s">
        <v>73</v>
      </c>
      <c r="F224" s="30">
        <v>175903</v>
      </c>
      <c r="G224" s="30">
        <v>186268</v>
      </c>
      <c r="H224" s="30">
        <v>0</v>
      </c>
      <c r="I224" s="42">
        <f t="shared" si="20"/>
        <v>186268</v>
      </c>
      <c r="J224" s="49">
        <f t="shared" si="19"/>
        <v>1.0589245209007236</v>
      </c>
      <c r="K224" s="47"/>
    </row>
    <row r="225" spans="1:11" ht="23.25" customHeight="1">
      <c r="A225" s="3"/>
      <c r="B225" s="3"/>
      <c r="C225" s="7"/>
      <c r="D225" s="20">
        <v>6050</v>
      </c>
      <c r="E225" s="27" t="s">
        <v>77</v>
      </c>
      <c r="F225" s="30">
        <v>45000</v>
      </c>
      <c r="G225" s="30"/>
      <c r="H225" s="30">
        <v>0</v>
      </c>
      <c r="I225" s="42">
        <f t="shared" si="20"/>
        <v>0</v>
      </c>
      <c r="J225" s="49">
        <f t="shared" si="19"/>
        <v>0</v>
      </c>
      <c r="K225" s="47"/>
    </row>
    <row r="226" spans="1:11" ht="12" customHeight="1">
      <c r="A226" s="3"/>
      <c r="B226" s="23">
        <v>80123</v>
      </c>
      <c r="C226" s="16"/>
      <c r="D226" s="18"/>
      <c r="E226" s="19" t="s">
        <v>113</v>
      </c>
      <c r="F226" s="29">
        <f>SUM(F227:F235,F236:F236)</f>
        <v>234775</v>
      </c>
      <c r="G226" s="29">
        <f>SUM(G236:G236,G227:G235)</f>
        <v>375510</v>
      </c>
      <c r="H226" s="29">
        <f>SUM(H236:H236,H227:H235)</f>
        <v>0</v>
      </c>
      <c r="I226" s="29">
        <f>SUM(I236:I236,I227:I235)</f>
        <v>375510</v>
      </c>
      <c r="J226" s="48">
        <f t="shared" si="19"/>
        <v>1.5994462783516132</v>
      </c>
      <c r="K226" s="47"/>
    </row>
    <row r="227" spans="1:11" ht="10.5" customHeight="1">
      <c r="A227" s="3"/>
      <c r="B227" s="3"/>
      <c r="C227" s="7"/>
      <c r="D227" s="20">
        <v>4010</v>
      </c>
      <c r="E227" s="21" t="s">
        <v>70</v>
      </c>
      <c r="F227" s="30">
        <v>174150</v>
      </c>
      <c r="G227" s="30">
        <v>275860</v>
      </c>
      <c r="H227" s="30">
        <v>0</v>
      </c>
      <c r="I227" s="42">
        <f aca="true" t="shared" si="21" ref="I227:I236">SUM(G227:H227)</f>
        <v>275860</v>
      </c>
      <c r="J227" s="49">
        <f t="shared" si="19"/>
        <v>1.5840367499282229</v>
      </c>
      <c r="K227" s="47"/>
    </row>
    <row r="228" spans="1:11" ht="10.5" customHeight="1">
      <c r="A228" s="3"/>
      <c r="B228" s="3"/>
      <c r="C228" s="7"/>
      <c r="D228" s="20">
        <v>4040</v>
      </c>
      <c r="E228" s="21" t="s">
        <v>10</v>
      </c>
      <c r="F228" s="30">
        <v>0</v>
      </c>
      <c r="G228" s="30">
        <v>14691</v>
      </c>
      <c r="H228" s="30">
        <v>0</v>
      </c>
      <c r="I228" s="42">
        <f t="shared" si="21"/>
        <v>14691</v>
      </c>
      <c r="J228" s="49" t="e">
        <f t="shared" si="19"/>
        <v>#DIV/0!</v>
      </c>
      <c r="K228" s="47"/>
    </row>
    <row r="229" spans="1:11" ht="10.5" customHeight="1">
      <c r="A229" s="3"/>
      <c r="B229" s="3"/>
      <c r="C229" s="7"/>
      <c r="D229" s="20">
        <v>4110</v>
      </c>
      <c r="E229" s="21" t="s">
        <v>11</v>
      </c>
      <c r="F229" s="30">
        <v>31279</v>
      </c>
      <c r="G229" s="30">
        <v>50297</v>
      </c>
      <c r="H229" s="30">
        <v>0</v>
      </c>
      <c r="I229" s="42">
        <f t="shared" si="21"/>
        <v>50297</v>
      </c>
      <c r="J229" s="49">
        <f t="shared" si="19"/>
        <v>1.6080117650820038</v>
      </c>
      <c r="K229" s="77"/>
    </row>
    <row r="230" spans="1:11" ht="10.5" customHeight="1">
      <c r="A230" s="3"/>
      <c r="B230" s="3"/>
      <c r="C230" s="7"/>
      <c r="D230" s="20">
        <v>4120</v>
      </c>
      <c r="E230" s="21" t="s">
        <v>12</v>
      </c>
      <c r="F230" s="30">
        <v>4247</v>
      </c>
      <c r="G230" s="30">
        <v>7058</v>
      </c>
      <c r="H230" s="30">
        <v>0</v>
      </c>
      <c r="I230" s="42">
        <f t="shared" si="21"/>
        <v>7058</v>
      </c>
      <c r="J230" s="49">
        <f t="shared" si="19"/>
        <v>1.6618789733929833</v>
      </c>
      <c r="K230" s="77"/>
    </row>
    <row r="231" spans="1:11" ht="10.5" customHeight="1">
      <c r="A231" s="3"/>
      <c r="B231" s="3"/>
      <c r="C231" s="7"/>
      <c r="D231" s="20">
        <v>4210</v>
      </c>
      <c r="E231" s="21" t="s">
        <v>13</v>
      </c>
      <c r="F231" s="30">
        <v>8000</v>
      </c>
      <c r="G231" s="30">
        <v>4500</v>
      </c>
      <c r="H231" s="30">
        <v>0</v>
      </c>
      <c r="I231" s="42">
        <f t="shared" si="21"/>
        <v>4500</v>
      </c>
      <c r="J231" s="49">
        <f t="shared" si="19"/>
        <v>0.5625</v>
      </c>
      <c r="K231" s="77"/>
    </row>
    <row r="232" spans="1:11" ht="23.25" customHeight="1">
      <c r="A232" s="3"/>
      <c r="B232" s="3"/>
      <c r="C232" s="7"/>
      <c r="D232" s="20">
        <v>4240</v>
      </c>
      <c r="E232" s="27" t="s">
        <v>94</v>
      </c>
      <c r="F232" s="30">
        <v>800</v>
      </c>
      <c r="G232" s="30"/>
      <c r="H232" s="30">
        <v>0</v>
      </c>
      <c r="I232" s="42">
        <f t="shared" si="21"/>
        <v>0</v>
      </c>
      <c r="J232" s="49">
        <f t="shared" si="19"/>
        <v>0</v>
      </c>
      <c r="K232" s="77"/>
    </row>
    <row r="233" spans="1:11" ht="10.5" customHeight="1">
      <c r="A233" s="3"/>
      <c r="B233" s="3"/>
      <c r="C233" s="7"/>
      <c r="D233" s="20">
        <v>4260</v>
      </c>
      <c r="E233" s="21" t="s">
        <v>14</v>
      </c>
      <c r="F233" s="30">
        <v>2500</v>
      </c>
      <c r="G233" s="30">
        <v>2500</v>
      </c>
      <c r="H233" s="30">
        <v>0</v>
      </c>
      <c r="I233" s="42">
        <f t="shared" si="21"/>
        <v>2500</v>
      </c>
      <c r="J233" s="49">
        <f aca="true" t="shared" si="22" ref="J233:J265">+I233/F233</f>
        <v>1</v>
      </c>
      <c r="K233" s="77"/>
    </row>
    <row r="234" spans="1:11" ht="10.5" customHeight="1">
      <c r="A234" s="3"/>
      <c r="B234" s="3"/>
      <c r="C234" s="7"/>
      <c r="D234" s="20">
        <v>4270</v>
      </c>
      <c r="E234" s="21" t="s">
        <v>15</v>
      </c>
      <c r="F234" s="30">
        <v>1200</v>
      </c>
      <c r="G234" s="30">
        <v>1200</v>
      </c>
      <c r="H234" s="30">
        <v>0</v>
      </c>
      <c r="I234" s="42">
        <f t="shared" si="21"/>
        <v>1200</v>
      </c>
      <c r="J234" s="49">
        <f t="shared" si="22"/>
        <v>1</v>
      </c>
      <c r="K234" s="47"/>
    </row>
    <row r="235" spans="1:11" ht="10.5" customHeight="1">
      <c r="A235" s="3"/>
      <c r="B235" s="3"/>
      <c r="C235" s="7"/>
      <c r="D235" s="20">
        <v>4300</v>
      </c>
      <c r="E235" s="21" t="s">
        <v>8</v>
      </c>
      <c r="F235" s="30">
        <v>2000</v>
      </c>
      <c r="G235" s="30">
        <v>2000</v>
      </c>
      <c r="H235" s="30">
        <v>0</v>
      </c>
      <c r="I235" s="42">
        <f t="shared" si="21"/>
        <v>2000</v>
      </c>
      <c r="J235" s="49">
        <f t="shared" si="22"/>
        <v>1</v>
      </c>
      <c r="K235" s="47"/>
    </row>
    <row r="236" spans="1:11" ht="23.25" customHeight="1">
      <c r="A236" s="3"/>
      <c r="B236" s="3"/>
      <c r="C236" s="7"/>
      <c r="D236" s="20">
        <v>4440</v>
      </c>
      <c r="E236" s="27" t="s">
        <v>73</v>
      </c>
      <c r="F236" s="30">
        <v>10599</v>
      </c>
      <c r="G236" s="30">
        <v>17404</v>
      </c>
      <c r="H236" s="30">
        <v>0</v>
      </c>
      <c r="I236" s="42">
        <f t="shared" si="21"/>
        <v>17404</v>
      </c>
      <c r="J236" s="49">
        <f t="shared" si="22"/>
        <v>1.642041702047363</v>
      </c>
      <c r="K236" s="47"/>
    </row>
    <row r="237" spans="1:11" ht="10.5" customHeight="1">
      <c r="A237" s="3"/>
      <c r="B237" s="23">
        <v>80130</v>
      </c>
      <c r="C237" s="16"/>
      <c r="D237" s="18"/>
      <c r="E237" s="19" t="s">
        <v>49</v>
      </c>
      <c r="F237" s="29">
        <f>SUM(F238:F255)</f>
        <v>8892157</v>
      </c>
      <c r="G237" s="29">
        <f>SUM(G238:G255)</f>
        <v>8638944</v>
      </c>
      <c r="H237" s="29">
        <f>SUM(H238:H255)</f>
        <v>0</v>
      </c>
      <c r="I237" s="41">
        <f>SUM(I238:I255)</f>
        <v>8638944</v>
      </c>
      <c r="J237" s="48">
        <f t="shared" si="22"/>
        <v>0.9715240070547563</v>
      </c>
      <c r="K237" s="47"/>
    </row>
    <row r="238" spans="1:11" ht="22.5">
      <c r="A238" s="3"/>
      <c r="B238" s="3"/>
      <c r="C238" s="111"/>
      <c r="D238" s="112">
        <v>2540</v>
      </c>
      <c r="E238" s="113" t="s">
        <v>137</v>
      </c>
      <c r="F238" s="114"/>
      <c r="G238" s="118">
        <v>8311</v>
      </c>
      <c r="H238" s="114">
        <v>0</v>
      </c>
      <c r="I238" s="115">
        <f aca="true" t="shared" si="23" ref="I238:I255">SUM(G238:H238)</f>
        <v>8311</v>
      </c>
      <c r="J238" s="116" t="e">
        <f t="shared" si="22"/>
        <v>#DIV/0!</v>
      </c>
      <c r="K238" s="47"/>
    </row>
    <row r="239" spans="1:11" ht="22.5">
      <c r="A239" s="3"/>
      <c r="B239" s="3"/>
      <c r="C239" s="7"/>
      <c r="D239" s="20">
        <v>3020</v>
      </c>
      <c r="E239" s="27" t="s">
        <v>71</v>
      </c>
      <c r="F239" s="30">
        <v>172838</v>
      </c>
      <c r="G239" s="117">
        <v>208096</v>
      </c>
      <c r="H239" s="30">
        <v>0</v>
      </c>
      <c r="I239" s="42">
        <f>SUM(G239:H239)</f>
        <v>208096</v>
      </c>
      <c r="J239" s="49">
        <f>+I239/F239</f>
        <v>1.2039944919520014</v>
      </c>
      <c r="K239" s="47"/>
    </row>
    <row r="240" spans="1:11" ht="11.25" customHeight="1">
      <c r="A240" s="3"/>
      <c r="B240" s="3"/>
      <c r="C240" s="7"/>
      <c r="D240" s="20">
        <v>3030</v>
      </c>
      <c r="E240" s="21" t="s">
        <v>83</v>
      </c>
      <c r="F240" s="30"/>
      <c r="G240" s="80">
        <v>0</v>
      </c>
      <c r="H240" s="30">
        <v>0</v>
      </c>
      <c r="I240" s="42">
        <f t="shared" si="23"/>
        <v>0</v>
      </c>
      <c r="J240" s="49" t="e">
        <f t="shared" si="22"/>
        <v>#DIV/0!</v>
      </c>
      <c r="K240" s="47"/>
    </row>
    <row r="241" spans="1:11" ht="12" customHeight="1">
      <c r="A241" s="3"/>
      <c r="B241" s="3"/>
      <c r="C241" s="7"/>
      <c r="D241" s="20">
        <v>4010</v>
      </c>
      <c r="E241" s="21" t="s">
        <v>70</v>
      </c>
      <c r="F241" s="30">
        <v>4860075</v>
      </c>
      <c r="G241" s="80">
        <v>5224655</v>
      </c>
      <c r="H241" s="30">
        <v>0</v>
      </c>
      <c r="I241" s="42">
        <f t="shared" si="23"/>
        <v>5224655</v>
      </c>
      <c r="J241" s="49">
        <f t="shared" si="22"/>
        <v>1.0750153032617809</v>
      </c>
      <c r="K241" s="77"/>
    </row>
    <row r="242" spans="1:11" ht="10.5" customHeight="1">
      <c r="A242" s="3"/>
      <c r="B242" s="3"/>
      <c r="C242" s="7"/>
      <c r="D242" s="20">
        <v>4040</v>
      </c>
      <c r="E242" s="21" t="s">
        <v>10</v>
      </c>
      <c r="F242" s="30">
        <v>339126</v>
      </c>
      <c r="G242" s="80">
        <v>382338</v>
      </c>
      <c r="H242" s="30">
        <v>0</v>
      </c>
      <c r="I242" s="42">
        <f t="shared" si="23"/>
        <v>382338</v>
      </c>
      <c r="J242" s="49">
        <f t="shared" si="22"/>
        <v>1.1274216662833283</v>
      </c>
      <c r="K242" s="77"/>
    </row>
    <row r="243" spans="1:11" ht="10.5" customHeight="1">
      <c r="A243" s="3"/>
      <c r="B243" s="3"/>
      <c r="C243" s="7"/>
      <c r="D243" s="20">
        <v>4110</v>
      </c>
      <c r="E243" s="21" t="s">
        <v>11</v>
      </c>
      <c r="F243" s="30">
        <v>948260</v>
      </c>
      <c r="G243" s="80">
        <v>1001768</v>
      </c>
      <c r="H243" s="30">
        <v>0</v>
      </c>
      <c r="I243" s="42">
        <f t="shared" si="23"/>
        <v>1001768</v>
      </c>
      <c r="J243" s="49">
        <f t="shared" si="22"/>
        <v>1.0564275620610382</v>
      </c>
      <c r="K243" s="77"/>
    </row>
    <row r="244" spans="1:11" ht="10.5" customHeight="1">
      <c r="A244" s="3"/>
      <c r="B244" s="3"/>
      <c r="C244" s="7"/>
      <c r="D244" s="20">
        <v>4120</v>
      </c>
      <c r="E244" s="21" t="s">
        <v>12</v>
      </c>
      <c r="F244" s="30">
        <v>130239</v>
      </c>
      <c r="G244" s="80">
        <v>140569</v>
      </c>
      <c r="H244" s="30">
        <v>0</v>
      </c>
      <c r="I244" s="42">
        <f t="shared" si="23"/>
        <v>140569</v>
      </c>
      <c r="J244" s="49">
        <f t="shared" si="22"/>
        <v>1.079315719561729</v>
      </c>
      <c r="K244" s="77"/>
    </row>
    <row r="245" spans="1:11" ht="10.5" customHeight="1">
      <c r="A245" s="3"/>
      <c r="B245" s="3"/>
      <c r="C245" s="7"/>
      <c r="D245" s="20">
        <v>4210</v>
      </c>
      <c r="E245" s="21" t="s">
        <v>13</v>
      </c>
      <c r="F245" s="30">
        <v>303051</v>
      </c>
      <c r="G245" s="80">
        <v>258312</v>
      </c>
      <c r="H245" s="30">
        <v>0</v>
      </c>
      <c r="I245" s="42">
        <f t="shared" si="23"/>
        <v>258312</v>
      </c>
      <c r="J245" s="49">
        <f t="shared" si="22"/>
        <v>0.8523713830345387</v>
      </c>
      <c r="K245" s="77"/>
    </row>
    <row r="246" spans="1:11" ht="24" customHeight="1">
      <c r="A246" s="3"/>
      <c r="B246" s="3"/>
      <c r="C246" s="7"/>
      <c r="D246" s="20">
        <v>4240</v>
      </c>
      <c r="E246" s="27" t="s">
        <v>94</v>
      </c>
      <c r="F246" s="30">
        <v>33740</v>
      </c>
      <c r="G246" s="117">
        <v>48740</v>
      </c>
      <c r="H246" s="30">
        <v>0</v>
      </c>
      <c r="I246" s="42">
        <f t="shared" si="23"/>
        <v>48740</v>
      </c>
      <c r="J246" s="49">
        <f t="shared" si="22"/>
        <v>1.4445761707172495</v>
      </c>
      <c r="K246" s="77"/>
    </row>
    <row r="247" spans="1:11" ht="10.5" customHeight="1">
      <c r="A247" s="3"/>
      <c r="B247" s="3"/>
      <c r="C247" s="7"/>
      <c r="D247" s="20">
        <v>4260</v>
      </c>
      <c r="E247" s="21" t="s">
        <v>14</v>
      </c>
      <c r="F247" s="30">
        <v>165732</v>
      </c>
      <c r="G247" s="80">
        <v>222984</v>
      </c>
      <c r="H247" s="30">
        <v>0</v>
      </c>
      <c r="I247" s="42">
        <f t="shared" si="23"/>
        <v>222984</v>
      </c>
      <c r="J247" s="49">
        <f t="shared" si="22"/>
        <v>1.3454492795597712</v>
      </c>
      <c r="K247" s="77"/>
    </row>
    <row r="248" spans="1:11" ht="10.5" customHeight="1">
      <c r="A248" s="3"/>
      <c r="B248" s="3"/>
      <c r="C248" s="7"/>
      <c r="D248" s="20">
        <v>4270</v>
      </c>
      <c r="E248" s="21" t="s">
        <v>15</v>
      </c>
      <c r="F248" s="30">
        <v>63750</v>
      </c>
      <c r="G248" s="80">
        <v>99950</v>
      </c>
      <c r="H248" s="30">
        <v>0</v>
      </c>
      <c r="I248" s="42">
        <f t="shared" si="23"/>
        <v>99950</v>
      </c>
      <c r="J248" s="49">
        <f t="shared" si="22"/>
        <v>1.567843137254902</v>
      </c>
      <c r="K248" s="47"/>
    </row>
    <row r="249" spans="1:11" ht="10.5" customHeight="1">
      <c r="A249" s="3"/>
      <c r="B249" s="3"/>
      <c r="C249" s="7"/>
      <c r="D249" s="20">
        <v>4300</v>
      </c>
      <c r="E249" s="21" t="s">
        <v>8</v>
      </c>
      <c r="F249" s="30">
        <v>224844</v>
      </c>
      <c r="G249" s="80">
        <v>197049</v>
      </c>
      <c r="H249" s="30">
        <v>0</v>
      </c>
      <c r="I249" s="42">
        <f t="shared" si="23"/>
        <v>197049</v>
      </c>
      <c r="J249" s="49">
        <f t="shared" si="22"/>
        <v>0.8763809574638416</v>
      </c>
      <c r="K249" s="47"/>
    </row>
    <row r="250" spans="1:11" ht="10.5" customHeight="1">
      <c r="A250" s="3"/>
      <c r="B250" s="3"/>
      <c r="C250" s="7"/>
      <c r="D250" s="20">
        <v>4410</v>
      </c>
      <c r="E250" s="21" t="s">
        <v>16</v>
      </c>
      <c r="F250" s="30">
        <v>13986</v>
      </c>
      <c r="G250" s="80">
        <v>13486</v>
      </c>
      <c r="H250" s="30">
        <v>0</v>
      </c>
      <c r="I250" s="42">
        <f t="shared" si="23"/>
        <v>13486</v>
      </c>
      <c r="J250" s="49">
        <f t="shared" si="22"/>
        <v>0.9642499642499642</v>
      </c>
      <c r="K250" s="47"/>
    </row>
    <row r="251" spans="1:11" ht="10.5" customHeight="1">
      <c r="A251" s="3"/>
      <c r="B251" s="3"/>
      <c r="C251" s="7"/>
      <c r="D251" s="20">
        <v>4420</v>
      </c>
      <c r="E251" s="21" t="s">
        <v>32</v>
      </c>
      <c r="F251" s="30">
        <v>2000</v>
      </c>
      <c r="G251" s="80">
        <v>2000</v>
      </c>
      <c r="H251" s="30">
        <v>0</v>
      </c>
      <c r="I251" s="42">
        <f t="shared" si="23"/>
        <v>2000</v>
      </c>
      <c r="J251" s="49">
        <f t="shared" si="22"/>
        <v>1</v>
      </c>
      <c r="K251" s="47"/>
    </row>
    <row r="252" spans="1:11" ht="10.5" customHeight="1">
      <c r="A252" s="3"/>
      <c r="B252" s="3"/>
      <c r="C252" s="7"/>
      <c r="D252" s="20">
        <v>4430</v>
      </c>
      <c r="E252" s="21" t="s">
        <v>17</v>
      </c>
      <c r="F252" s="30">
        <v>11469</v>
      </c>
      <c r="G252" s="80">
        <v>11369</v>
      </c>
      <c r="H252" s="30">
        <v>0</v>
      </c>
      <c r="I252" s="42">
        <f t="shared" si="23"/>
        <v>11369</v>
      </c>
      <c r="J252" s="49">
        <f t="shared" si="22"/>
        <v>0.9912808440142994</v>
      </c>
      <c r="K252" s="47"/>
    </row>
    <row r="253" spans="1:11" ht="21.75" customHeight="1">
      <c r="A253" s="3"/>
      <c r="B253" s="3"/>
      <c r="C253" s="7"/>
      <c r="D253" s="20">
        <v>4440</v>
      </c>
      <c r="E253" s="27" t="s">
        <v>73</v>
      </c>
      <c r="F253" s="30">
        <v>298047</v>
      </c>
      <c r="G253" s="80">
        <v>311317</v>
      </c>
      <c r="H253" s="30">
        <v>0</v>
      </c>
      <c r="I253" s="42">
        <f t="shared" si="23"/>
        <v>311317</v>
      </c>
      <c r="J253" s="49">
        <f t="shared" si="22"/>
        <v>1.0445231792301215</v>
      </c>
      <c r="K253" s="47"/>
    </row>
    <row r="254" spans="1:11" ht="21.75" customHeight="1">
      <c r="A254" s="3"/>
      <c r="B254" s="3"/>
      <c r="C254" s="7"/>
      <c r="D254" s="20">
        <v>6050</v>
      </c>
      <c r="E254" s="27" t="s">
        <v>77</v>
      </c>
      <c r="F254" s="30">
        <v>1285000</v>
      </c>
      <c r="G254" s="30">
        <v>508000</v>
      </c>
      <c r="H254" s="30">
        <v>0</v>
      </c>
      <c r="I254" s="42">
        <f t="shared" si="23"/>
        <v>508000</v>
      </c>
      <c r="J254" s="49">
        <f t="shared" si="22"/>
        <v>0.3953307392996109</v>
      </c>
      <c r="K254" s="47"/>
    </row>
    <row r="255" spans="1:11" ht="21.75" customHeight="1">
      <c r="A255" s="3"/>
      <c r="B255" s="3"/>
      <c r="C255" s="7"/>
      <c r="D255" s="20">
        <v>6060</v>
      </c>
      <c r="E255" s="27" t="s">
        <v>78</v>
      </c>
      <c r="F255" s="30">
        <v>40000</v>
      </c>
      <c r="G255" s="30">
        <v>0</v>
      </c>
      <c r="H255" s="30">
        <v>0</v>
      </c>
      <c r="I255" s="42">
        <f t="shared" si="23"/>
        <v>0</v>
      </c>
      <c r="J255" s="49">
        <f t="shared" si="22"/>
        <v>0</v>
      </c>
      <c r="K255" s="47"/>
    </row>
    <row r="256" spans="1:11" ht="14.25" customHeight="1">
      <c r="A256" s="3"/>
      <c r="B256" s="36">
        <v>80134</v>
      </c>
      <c r="C256" s="15"/>
      <c r="D256" s="14"/>
      <c r="E256" s="53" t="s">
        <v>125</v>
      </c>
      <c r="F256" s="31">
        <f>SUM(F257:F269)</f>
        <v>19850</v>
      </c>
      <c r="G256" s="31">
        <f>SUM(G257:G269)</f>
        <v>214810</v>
      </c>
      <c r="H256" s="31">
        <f>SUM(H257:H269)</f>
        <v>0</v>
      </c>
      <c r="I256" s="31">
        <f>SUM(I257:I269)</f>
        <v>214810</v>
      </c>
      <c r="J256" s="48">
        <f t="shared" si="22"/>
        <v>10.821662468513853</v>
      </c>
      <c r="K256" s="47"/>
    </row>
    <row r="257" spans="1:11" ht="24" customHeight="1">
      <c r="A257" s="3"/>
      <c r="B257" s="3"/>
      <c r="C257" s="2"/>
      <c r="D257" s="24">
        <v>3020</v>
      </c>
      <c r="E257" s="27" t="s">
        <v>71</v>
      </c>
      <c r="F257" s="33">
        <v>200</v>
      </c>
      <c r="G257" s="33">
        <v>15000</v>
      </c>
      <c r="H257" s="30">
        <v>0</v>
      </c>
      <c r="I257" s="42">
        <f aca="true" t="shared" si="24" ref="I257:I269">SUM(G257:H257)</f>
        <v>15000</v>
      </c>
      <c r="J257" s="49">
        <f t="shared" si="22"/>
        <v>75</v>
      </c>
      <c r="K257" s="47"/>
    </row>
    <row r="258" spans="1:11" ht="11.25" customHeight="1">
      <c r="A258" s="3"/>
      <c r="B258" s="3"/>
      <c r="C258" s="2"/>
      <c r="D258" s="24">
        <v>4010</v>
      </c>
      <c r="E258" s="21" t="s">
        <v>70</v>
      </c>
      <c r="F258" s="33">
        <v>15200</v>
      </c>
      <c r="G258" s="33">
        <v>139305</v>
      </c>
      <c r="H258" s="30">
        <v>0</v>
      </c>
      <c r="I258" s="42">
        <f t="shared" si="24"/>
        <v>139305</v>
      </c>
      <c r="J258" s="49">
        <f t="shared" si="22"/>
        <v>9.164802631578947</v>
      </c>
      <c r="K258" s="47"/>
    </row>
    <row r="259" spans="1:11" ht="12.75" customHeight="1">
      <c r="A259" s="3"/>
      <c r="B259" s="3"/>
      <c r="C259" s="2"/>
      <c r="D259" s="24">
        <v>4040</v>
      </c>
      <c r="E259" s="21" t="s">
        <v>10</v>
      </c>
      <c r="F259" s="33">
        <v>0</v>
      </c>
      <c r="G259" s="33">
        <v>1270</v>
      </c>
      <c r="H259" s="30">
        <v>0</v>
      </c>
      <c r="I259" s="42">
        <f t="shared" si="24"/>
        <v>1270</v>
      </c>
      <c r="J259" s="49" t="e">
        <f t="shared" si="22"/>
        <v>#DIV/0!</v>
      </c>
      <c r="K259" s="47"/>
    </row>
    <row r="260" spans="1:11" ht="12" customHeight="1">
      <c r="A260" s="3"/>
      <c r="B260" s="3"/>
      <c r="C260" s="2"/>
      <c r="D260" s="24">
        <v>4110</v>
      </c>
      <c r="E260" s="21" t="s">
        <v>11</v>
      </c>
      <c r="F260" s="33">
        <v>2800</v>
      </c>
      <c r="G260" s="33">
        <v>27163</v>
      </c>
      <c r="H260" s="30">
        <v>0</v>
      </c>
      <c r="I260" s="42">
        <f t="shared" si="24"/>
        <v>27163</v>
      </c>
      <c r="J260" s="49">
        <f t="shared" si="22"/>
        <v>9.701071428571428</v>
      </c>
      <c r="K260" s="47"/>
    </row>
    <row r="261" spans="1:11" ht="12.75" customHeight="1">
      <c r="A261" s="3"/>
      <c r="B261" s="3"/>
      <c r="C261" s="2"/>
      <c r="D261" s="24">
        <v>4120</v>
      </c>
      <c r="E261" s="21" t="s">
        <v>12</v>
      </c>
      <c r="F261" s="33">
        <v>450</v>
      </c>
      <c r="G261" s="33">
        <v>3812</v>
      </c>
      <c r="H261" s="30">
        <v>0</v>
      </c>
      <c r="I261" s="42">
        <f t="shared" si="24"/>
        <v>3812</v>
      </c>
      <c r="J261" s="49">
        <f t="shared" si="22"/>
        <v>8.471111111111112</v>
      </c>
      <c r="K261" s="47"/>
    </row>
    <row r="262" spans="1:11" ht="11.25" customHeight="1">
      <c r="A262" s="3"/>
      <c r="B262" s="3"/>
      <c r="C262" s="2"/>
      <c r="D262" s="24">
        <v>4210</v>
      </c>
      <c r="E262" s="21" t="s">
        <v>13</v>
      </c>
      <c r="F262" s="33">
        <v>0</v>
      </c>
      <c r="G262" s="33">
        <v>6000</v>
      </c>
      <c r="H262" s="30">
        <v>0</v>
      </c>
      <c r="I262" s="42">
        <f t="shared" si="24"/>
        <v>6000</v>
      </c>
      <c r="J262" s="49" t="e">
        <f t="shared" si="22"/>
        <v>#DIV/0!</v>
      </c>
      <c r="K262" s="47"/>
    </row>
    <row r="263" spans="1:11" ht="12.75" customHeight="1">
      <c r="A263" s="3"/>
      <c r="B263" s="3"/>
      <c r="C263" s="2"/>
      <c r="D263" s="24">
        <v>4240</v>
      </c>
      <c r="E263" s="27" t="s">
        <v>94</v>
      </c>
      <c r="F263" s="33">
        <v>0</v>
      </c>
      <c r="G263" s="33">
        <v>600</v>
      </c>
      <c r="H263" s="30">
        <v>0</v>
      </c>
      <c r="I263" s="42">
        <f t="shared" si="24"/>
        <v>600</v>
      </c>
      <c r="J263" s="49" t="e">
        <f t="shared" si="22"/>
        <v>#DIV/0!</v>
      </c>
      <c r="K263" s="47"/>
    </row>
    <row r="264" spans="1:11" ht="12.75" customHeight="1">
      <c r="A264" s="3"/>
      <c r="B264" s="3"/>
      <c r="C264" s="2"/>
      <c r="D264" s="24">
        <v>4260</v>
      </c>
      <c r="E264" s="21" t="s">
        <v>14</v>
      </c>
      <c r="F264" s="33">
        <v>0</v>
      </c>
      <c r="G264" s="33">
        <v>7300</v>
      </c>
      <c r="H264" s="30">
        <v>0</v>
      </c>
      <c r="I264" s="42">
        <f t="shared" si="24"/>
        <v>7300</v>
      </c>
      <c r="J264" s="49" t="e">
        <f t="shared" si="22"/>
        <v>#DIV/0!</v>
      </c>
      <c r="K264" s="47"/>
    </row>
    <row r="265" spans="1:11" ht="12.75" customHeight="1">
      <c r="A265" s="3"/>
      <c r="B265" s="3"/>
      <c r="C265" s="2"/>
      <c r="D265" s="24">
        <v>4270</v>
      </c>
      <c r="E265" s="21" t="s">
        <v>15</v>
      </c>
      <c r="F265" s="33">
        <v>0</v>
      </c>
      <c r="G265" s="33">
        <v>0</v>
      </c>
      <c r="H265" s="30">
        <v>0</v>
      </c>
      <c r="I265" s="42">
        <f t="shared" si="24"/>
        <v>0</v>
      </c>
      <c r="J265" s="49" t="e">
        <f t="shared" si="22"/>
        <v>#DIV/0!</v>
      </c>
      <c r="K265" s="47"/>
    </row>
    <row r="266" spans="1:11" ht="12.75" customHeight="1">
      <c r="A266" s="3"/>
      <c r="B266" s="3"/>
      <c r="C266" s="2"/>
      <c r="D266" s="24">
        <v>4300</v>
      </c>
      <c r="E266" s="21" t="s">
        <v>8</v>
      </c>
      <c r="F266" s="33">
        <v>0</v>
      </c>
      <c r="G266" s="33">
        <v>2000</v>
      </c>
      <c r="H266" s="30">
        <v>0</v>
      </c>
      <c r="I266" s="42">
        <f t="shared" si="24"/>
        <v>2000</v>
      </c>
      <c r="J266" s="49" t="e">
        <f aca="true" t="shared" si="25" ref="J266:J297">+I266/F266</f>
        <v>#DIV/0!</v>
      </c>
      <c r="K266" s="47"/>
    </row>
    <row r="267" spans="1:11" ht="12.75" customHeight="1">
      <c r="A267" s="3"/>
      <c r="B267" s="3"/>
      <c r="C267" s="2"/>
      <c r="D267" s="24">
        <v>4410</v>
      </c>
      <c r="E267" s="21" t="s">
        <v>16</v>
      </c>
      <c r="F267" s="33">
        <v>0</v>
      </c>
      <c r="G267" s="33">
        <v>1000</v>
      </c>
      <c r="H267" s="30">
        <v>0</v>
      </c>
      <c r="I267" s="42">
        <f t="shared" si="24"/>
        <v>1000</v>
      </c>
      <c r="J267" s="49" t="e">
        <f t="shared" si="25"/>
        <v>#DIV/0!</v>
      </c>
      <c r="K267" s="47"/>
    </row>
    <row r="268" spans="1:11" ht="12.75" customHeight="1">
      <c r="A268" s="3"/>
      <c r="B268" s="3"/>
      <c r="C268" s="2"/>
      <c r="D268" s="24">
        <v>4430</v>
      </c>
      <c r="E268" s="21" t="s">
        <v>17</v>
      </c>
      <c r="F268" s="33">
        <v>0</v>
      </c>
      <c r="G268" s="33">
        <v>200</v>
      </c>
      <c r="H268" s="30">
        <v>0</v>
      </c>
      <c r="I268" s="42">
        <f t="shared" si="24"/>
        <v>200</v>
      </c>
      <c r="J268" s="49" t="e">
        <f t="shared" si="25"/>
        <v>#DIV/0!</v>
      </c>
      <c r="K268" s="47"/>
    </row>
    <row r="269" spans="1:11" ht="21.75" customHeight="1">
      <c r="A269" s="3"/>
      <c r="B269" s="3"/>
      <c r="C269" s="2"/>
      <c r="D269" s="24">
        <v>4440</v>
      </c>
      <c r="E269" s="27" t="s">
        <v>73</v>
      </c>
      <c r="F269" s="33">
        <v>1200</v>
      </c>
      <c r="G269" s="33">
        <v>11160</v>
      </c>
      <c r="H269" s="30">
        <v>0</v>
      </c>
      <c r="I269" s="42">
        <f t="shared" si="24"/>
        <v>11160</v>
      </c>
      <c r="J269" s="49">
        <f t="shared" si="25"/>
        <v>9.3</v>
      </c>
      <c r="K269" s="47"/>
    </row>
    <row r="270" spans="1:11" ht="24.75" customHeight="1">
      <c r="A270" s="3"/>
      <c r="B270" s="36">
        <v>80140</v>
      </c>
      <c r="C270" s="15"/>
      <c r="D270" s="14"/>
      <c r="E270" s="53" t="s">
        <v>95</v>
      </c>
      <c r="F270" s="31">
        <f>SUM(F271:F276)</f>
        <v>86097</v>
      </c>
      <c r="G270" s="31">
        <f>SUM(G271:G276)</f>
        <v>99351</v>
      </c>
      <c r="H270" s="31">
        <f>SUM(H271:H276)</f>
        <v>0</v>
      </c>
      <c r="I270" s="43">
        <f>SUM(I271:I276)</f>
        <v>99351</v>
      </c>
      <c r="J270" s="48">
        <f t="shared" si="25"/>
        <v>1.1539426460852293</v>
      </c>
      <c r="K270" s="47"/>
    </row>
    <row r="271" spans="1:11" ht="12" customHeight="1">
      <c r="A271" s="3"/>
      <c r="B271" s="3"/>
      <c r="C271" s="7"/>
      <c r="D271" s="20">
        <v>4010</v>
      </c>
      <c r="E271" s="21" t="s">
        <v>70</v>
      </c>
      <c r="F271" s="30">
        <v>65058</v>
      </c>
      <c r="G271" s="30">
        <v>76182</v>
      </c>
      <c r="H271" s="30">
        <v>0</v>
      </c>
      <c r="I271" s="42">
        <f aca="true" t="shared" si="26" ref="I271:I276">SUM(G271:H271)</f>
        <v>76182</v>
      </c>
      <c r="J271" s="49">
        <f t="shared" si="25"/>
        <v>1.1709858895139722</v>
      </c>
      <c r="K271" s="47"/>
    </row>
    <row r="272" spans="1:11" ht="11.25" customHeight="1">
      <c r="A272" s="3"/>
      <c r="B272" s="3"/>
      <c r="C272" s="7"/>
      <c r="D272" s="20">
        <v>4040</v>
      </c>
      <c r="E272" s="21" t="s">
        <v>10</v>
      </c>
      <c r="F272" s="30">
        <v>954</v>
      </c>
      <c r="G272" s="30">
        <v>878</v>
      </c>
      <c r="H272" s="30">
        <v>0</v>
      </c>
      <c r="I272" s="42">
        <f t="shared" si="26"/>
        <v>878</v>
      </c>
      <c r="J272" s="49">
        <f t="shared" si="25"/>
        <v>0.9203354297693921</v>
      </c>
      <c r="K272" s="77"/>
    </row>
    <row r="273" spans="1:11" ht="10.5" customHeight="1">
      <c r="A273" s="3"/>
      <c r="B273" s="3"/>
      <c r="C273" s="7"/>
      <c r="D273" s="20">
        <v>4110</v>
      </c>
      <c r="E273" s="21" t="s">
        <v>11</v>
      </c>
      <c r="F273" s="30">
        <v>11692</v>
      </c>
      <c r="G273" s="30">
        <v>13455</v>
      </c>
      <c r="H273" s="30">
        <v>0</v>
      </c>
      <c r="I273" s="42">
        <f t="shared" si="26"/>
        <v>13455</v>
      </c>
      <c r="J273" s="49">
        <f t="shared" si="25"/>
        <v>1.1507868628121793</v>
      </c>
      <c r="K273" s="77"/>
    </row>
    <row r="274" spans="1:11" ht="10.5" customHeight="1">
      <c r="A274" s="3"/>
      <c r="B274" s="3"/>
      <c r="C274" s="7"/>
      <c r="D274" s="20">
        <v>4120</v>
      </c>
      <c r="E274" s="21" t="s">
        <v>12</v>
      </c>
      <c r="F274" s="30">
        <v>1595</v>
      </c>
      <c r="G274" s="30">
        <v>1888</v>
      </c>
      <c r="H274" s="30">
        <v>0</v>
      </c>
      <c r="I274" s="42">
        <f t="shared" si="26"/>
        <v>1888</v>
      </c>
      <c r="J274" s="49">
        <f t="shared" si="25"/>
        <v>1.1836990595611285</v>
      </c>
      <c r="K274" s="77"/>
    </row>
    <row r="275" spans="1:11" ht="10.5" customHeight="1">
      <c r="A275" s="3"/>
      <c r="B275" s="3"/>
      <c r="C275" s="7"/>
      <c r="D275" s="20">
        <v>4210</v>
      </c>
      <c r="E275" s="21" t="s">
        <v>13</v>
      </c>
      <c r="F275" s="30">
        <v>2050</v>
      </c>
      <c r="G275" s="30">
        <v>2050</v>
      </c>
      <c r="H275" s="30">
        <v>0</v>
      </c>
      <c r="I275" s="42">
        <f t="shared" si="26"/>
        <v>2050</v>
      </c>
      <c r="J275" s="49">
        <f t="shared" si="25"/>
        <v>1</v>
      </c>
      <c r="K275" s="77"/>
    </row>
    <row r="276" spans="1:11" ht="24" customHeight="1">
      <c r="A276" s="3"/>
      <c r="B276" s="3"/>
      <c r="C276" s="7"/>
      <c r="D276" s="20">
        <v>4440</v>
      </c>
      <c r="E276" s="27" t="s">
        <v>73</v>
      </c>
      <c r="F276" s="30">
        <v>4748</v>
      </c>
      <c r="G276" s="30">
        <v>4898</v>
      </c>
      <c r="H276" s="30">
        <v>0</v>
      </c>
      <c r="I276" s="42">
        <f t="shared" si="26"/>
        <v>4898</v>
      </c>
      <c r="J276" s="49">
        <f t="shared" si="25"/>
        <v>1.031592249368155</v>
      </c>
      <c r="K276" s="77"/>
    </row>
    <row r="277" spans="1:11" ht="10.5" customHeight="1">
      <c r="A277" s="3"/>
      <c r="B277" s="23">
        <v>80145</v>
      </c>
      <c r="C277" s="16"/>
      <c r="D277" s="18"/>
      <c r="E277" s="19" t="s">
        <v>50</v>
      </c>
      <c r="F277" s="29">
        <f>SUM(F278:F280)</f>
        <v>6600</v>
      </c>
      <c r="G277" s="29">
        <f>SUM(G278:G280)</f>
        <v>6000</v>
      </c>
      <c r="H277" s="29">
        <f>SUM(H278:H280)</f>
        <v>0</v>
      </c>
      <c r="I277" s="29">
        <f>SUM(I278:I280)</f>
        <v>6000</v>
      </c>
      <c r="J277" s="48">
        <f t="shared" si="25"/>
        <v>0.9090909090909091</v>
      </c>
      <c r="K277" s="47"/>
    </row>
    <row r="278" spans="1:11" ht="10.5" customHeight="1">
      <c r="A278" s="3"/>
      <c r="B278" s="3"/>
      <c r="C278" s="7"/>
      <c r="D278" s="20">
        <v>4110</v>
      </c>
      <c r="E278" s="21" t="s">
        <v>11</v>
      </c>
      <c r="F278" s="30">
        <v>105</v>
      </c>
      <c r="G278" s="30"/>
      <c r="H278" s="30">
        <v>0</v>
      </c>
      <c r="I278" s="42">
        <f>SUM(G278:H278)</f>
        <v>0</v>
      </c>
      <c r="J278" s="49">
        <f t="shared" si="25"/>
        <v>0</v>
      </c>
      <c r="K278" s="47"/>
    </row>
    <row r="279" spans="1:11" ht="10.5" customHeight="1">
      <c r="A279" s="3"/>
      <c r="B279" s="3"/>
      <c r="C279" s="7"/>
      <c r="D279" s="20">
        <v>4120</v>
      </c>
      <c r="E279" s="21" t="s">
        <v>12</v>
      </c>
      <c r="F279" s="30">
        <v>15</v>
      </c>
      <c r="G279" s="30"/>
      <c r="H279" s="30">
        <v>0</v>
      </c>
      <c r="I279" s="42">
        <f>SUM(G279:H279)</f>
        <v>0</v>
      </c>
      <c r="J279" s="49">
        <f t="shared" si="25"/>
        <v>0</v>
      </c>
      <c r="K279" s="47"/>
    </row>
    <row r="280" spans="1:11" ht="10.5" customHeight="1">
      <c r="A280" s="3"/>
      <c r="B280" s="3"/>
      <c r="C280" s="7"/>
      <c r="D280" s="20">
        <v>4300</v>
      </c>
      <c r="E280" s="21" t="s">
        <v>8</v>
      </c>
      <c r="F280" s="30">
        <v>6480</v>
      </c>
      <c r="G280" s="30">
        <v>6000</v>
      </c>
      <c r="H280" s="30">
        <v>0</v>
      </c>
      <c r="I280" s="42">
        <f>SUM(G280:H280)</f>
        <v>6000</v>
      </c>
      <c r="J280" s="49">
        <f t="shared" si="25"/>
        <v>0.9259259259259259</v>
      </c>
      <c r="K280" s="47"/>
    </row>
    <row r="281" spans="1:11" ht="16.5" customHeight="1">
      <c r="A281" s="3"/>
      <c r="B281" s="23">
        <v>80146</v>
      </c>
      <c r="C281" s="16"/>
      <c r="D281" s="18"/>
      <c r="E281" s="19" t="s">
        <v>96</v>
      </c>
      <c r="F281" s="29">
        <f>SUM(F282:F289)</f>
        <v>69773</v>
      </c>
      <c r="G281" s="29">
        <f>SUM(G282:G289)</f>
        <v>78126</v>
      </c>
      <c r="H281" s="29">
        <f>SUM(H282:H289)</f>
        <v>0</v>
      </c>
      <c r="I281" s="29">
        <f>SUM(I282:I289)</f>
        <v>78126</v>
      </c>
      <c r="J281" s="48">
        <f t="shared" si="25"/>
        <v>1.1197167958952603</v>
      </c>
      <c r="K281" s="47"/>
    </row>
    <row r="282" spans="1:12" ht="16.5" customHeight="1">
      <c r="A282" s="3"/>
      <c r="B282" s="3"/>
      <c r="C282" s="7"/>
      <c r="D282" s="20">
        <v>4010</v>
      </c>
      <c r="E282" s="21" t="s">
        <v>70</v>
      </c>
      <c r="F282" s="30">
        <v>26250</v>
      </c>
      <c r="G282" s="30">
        <v>27710</v>
      </c>
      <c r="H282" s="30">
        <v>0</v>
      </c>
      <c r="I282" s="42">
        <f aca="true" t="shared" si="27" ref="I282:I289">SUM(G282:H282)</f>
        <v>27710</v>
      </c>
      <c r="J282" s="49">
        <f t="shared" si="25"/>
        <v>1.0556190476190477</v>
      </c>
      <c r="K282" s="47"/>
      <c r="L282" s="30"/>
    </row>
    <row r="283" spans="1:12" ht="10.5" customHeight="1">
      <c r="A283" s="3"/>
      <c r="B283" s="3"/>
      <c r="C283" s="7"/>
      <c r="D283" s="20">
        <v>4040</v>
      </c>
      <c r="E283" s="21" t="s">
        <v>10</v>
      </c>
      <c r="F283" s="30">
        <v>1900</v>
      </c>
      <c r="G283" s="30">
        <v>2229</v>
      </c>
      <c r="H283" s="30">
        <v>0</v>
      </c>
      <c r="I283" s="42">
        <f t="shared" si="27"/>
        <v>2229</v>
      </c>
      <c r="J283" s="49">
        <f t="shared" si="25"/>
        <v>1.1731578947368422</v>
      </c>
      <c r="K283" s="47"/>
      <c r="L283" s="30"/>
    </row>
    <row r="284" spans="1:11" ht="10.5" customHeight="1">
      <c r="A284" s="3"/>
      <c r="B284" s="3"/>
      <c r="C284" s="7"/>
      <c r="D284" s="20">
        <v>4110</v>
      </c>
      <c r="E284" s="21" t="s">
        <v>11</v>
      </c>
      <c r="F284" s="30">
        <v>5061</v>
      </c>
      <c r="G284" s="30">
        <v>5227</v>
      </c>
      <c r="H284" s="30">
        <v>0</v>
      </c>
      <c r="I284" s="42">
        <f t="shared" si="27"/>
        <v>5227</v>
      </c>
      <c r="J284" s="49">
        <f t="shared" si="25"/>
        <v>1.0327998419284727</v>
      </c>
      <c r="K284" s="77"/>
    </row>
    <row r="285" spans="1:11" ht="10.5" customHeight="1">
      <c r="A285" s="3"/>
      <c r="B285" s="3"/>
      <c r="C285" s="7"/>
      <c r="D285" s="20">
        <v>4120</v>
      </c>
      <c r="E285" s="21" t="s">
        <v>12</v>
      </c>
      <c r="F285" s="30">
        <v>706</v>
      </c>
      <c r="G285" s="30">
        <v>734</v>
      </c>
      <c r="H285" s="30">
        <v>0</v>
      </c>
      <c r="I285" s="42">
        <f t="shared" si="27"/>
        <v>734</v>
      </c>
      <c r="J285" s="49">
        <f t="shared" si="25"/>
        <v>1.0396600566572238</v>
      </c>
      <c r="K285" s="47"/>
    </row>
    <row r="286" spans="1:11" ht="10.5" customHeight="1">
      <c r="A286" s="3"/>
      <c r="B286" s="3"/>
      <c r="C286" s="7"/>
      <c r="D286" s="20">
        <v>4210</v>
      </c>
      <c r="E286" s="21" t="s">
        <v>13</v>
      </c>
      <c r="F286" s="30">
        <v>884</v>
      </c>
      <c r="G286" s="30">
        <v>100</v>
      </c>
      <c r="H286" s="30">
        <v>0</v>
      </c>
      <c r="I286" s="42">
        <f t="shared" si="27"/>
        <v>100</v>
      </c>
      <c r="J286" s="49">
        <f t="shared" si="25"/>
        <v>0.11312217194570136</v>
      </c>
      <c r="K286" s="77"/>
    </row>
    <row r="287" spans="1:11" ht="10.5" customHeight="1">
      <c r="A287" s="68"/>
      <c r="B287" s="68"/>
      <c r="C287" s="69"/>
      <c r="D287" s="70">
        <v>4300</v>
      </c>
      <c r="E287" s="71" t="s">
        <v>8</v>
      </c>
      <c r="F287" s="35">
        <v>25628</v>
      </c>
      <c r="G287" s="35">
        <v>40336</v>
      </c>
      <c r="H287" s="35">
        <v>0</v>
      </c>
      <c r="I287" s="72">
        <f t="shared" si="27"/>
        <v>40336</v>
      </c>
      <c r="J287" s="49">
        <f t="shared" si="25"/>
        <v>1.573903542999844</v>
      </c>
      <c r="K287" s="47"/>
    </row>
    <row r="288" spans="1:11" ht="10.5" customHeight="1">
      <c r="A288" s="3"/>
      <c r="B288" s="3"/>
      <c r="C288" s="7"/>
      <c r="D288" s="20">
        <v>4410</v>
      </c>
      <c r="E288" s="21" t="s">
        <v>16</v>
      </c>
      <c r="F288" s="30">
        <v>7594</v>
      </c>
      <c r="G288" s="30"/>
      <c r="H288" s="30">
        <v>0</v>
      </c>
      <c r="I288" s="42">
        <f t="shared" si="27"/>
        <v>0</v>
      </c>
      <c r="J288" s="49">
        <f t="shared" si="25"/>
        <v>0</v>
      </c>
      <c r="K288" s="47"/>
    </row>
    <row r="289" spans="1:11" ht="21.75" customHeight="1">
      <c r="A289" s="3"/>
      <c r="B289" s="3"/>
      <c r="C289" s="7"/>
      <c r="D289" s="20">
        <v>4440</v>
      </c>
      <c r="E289" s="27" t="s">
        <v>73</v>
      </c>
      <c r="F289" s="30">
        <v>1750</v>
      </c>
      <c r="G289" s="30">
        <v>1790</v>
      </c>
      <c r="H289" s="30">
        <v>0</v>
      </c>
      <c r="I289" s="42">
        <f t="shared" si="27"/>
        <v>1790</v>
      </c>
      <c r="J289" s="49">
        <f t="shared" si="25"/>
        <v>1.022857142857143</v>
      </c>
      <c r="K289" s="47"/>
    </row>
    <row r="290" spans="1:11" ht="10.5" customHeight="1">
      <c r="A290" s="3"/>
      <c r="B290" s="23">
        <v>80195</v>
      </c>
      <c r="C290" s="16"/>
      <c r="D290" s="18"/>
      <c r="E290" s="19" t="s">
        <v>25</v>
      </c>
      <c r="F290" s="29">
        <f>SUM(F291)</f>
        <v>25374</v>
      </c>
      <c r="G290" s="29">
        <f>SUM(G291)</f>
        <v>20000</v>
      </c>
      <c r="H290" s="29">
        <f>SUM(H291)</f>
        <v>0</v>
      </c>
      <c r="I290" s="41">
        <f>SUM(I291)</f>
        <v>20000</v>
      </c>
      <c r="J290" s="48">
        <f t="shared" si="25"/>
        <v>0.7882084023015685</v>
      </c>
      <c r="K290" s="47"/>
    </row>
    <row r="291" spans="1:11" ht="22.5" customHeight="1">
      <c r="A291" s="3"/>
      <c r="B291" s="3"/>
      <c r="C291" s="7"/>
      <c r="D291" s="20">
        <v>4440</v>
      </c>
      <c r="E291" s="27" t="s">
        <v>73</v>
      </c>
      <c r="F291" s="30">
        <v>25374</v>
      </c>
      <c r="G291" s="92">
        <v>20000</v>
      </c>
      <c r="H291" s="30">
        <v>0</v>
      </c>
      <c r="I291" s="42">
        <f>SUM(G291:H291)</f>
        <v>20000</v>
      </c>
      <c r="J291" s="49">
        <f t="shared" si="25"/>
        <v>0.7882084023015685</v>
      </c>
      <c r="K291" s="47"/>
    </row>
    <row r="292" spans="1:11" ht="10.5" customHeight="1">
      <c r="A292" s="37">
        <v>851</v>
      </c>
      <c r="B292" s="11"/>
      <c r="C292" s="11"/>
      <c r="D292" s="10"/>
      <c r="E292" s="22" t="s">
        <v>51</v>
      </c>
      <c r="F292" s="32">
        <f>SUM(F296,F299,F293)</f>
        <v>1049757</v>
      </c>
      <c r="G292" s="32">
        <f>SUM(G296,G299,G293)</f>
        <v>205150</v>
      </c>
      <c r="H292" s="32">
        <f>SUM(H296,H299,H293)</f>
        <v>919933</v>
      </c>
      <c r="I292" s="44">
        <f>SUM(I296,I299,I293)</f>
        <v>1125083</v>
      </c>
      <c r="J292" s="50">
        <f t="shared" si="25"/>
        <v>1.071755653927528</v>
      </c>
      <c r="K292" s="47"/>
    </row>
    <row r="293" spans="1:11" ht="10.5" customHeight="1">
      <c r="A293" s="38"/>
      <c r="B293" s="23">
        <v>85111</v>
      </c>
      <c r="C293" s="16"/>
      <c r="D293" s="18"/>
      <c r="E293" s="19" t="s">
        <v>52</v>
      </c>
      <c r="F293" s="29">
        <f>SUM(F294:F295)</f>
        <v>318199</v>
      </c>
      <c r="G293" s="29">
        <f>SUM(G294:G295)</f>
        <v>200000</v>
      </c>
      <c r="H293" s="29">
        <f>SUM(H294:H295)</f>
        <v>0</v>
      </c>
      <c r="I293" s="29">
        <f>SUM(I294:I295)</f>
        <v>200000</v>
      </c>
      <c r="J293" s="48">
        <f t="shared" si="25"/>
        <v>0.628537487547101</v>
      </c>
      <c r="K293" s="47"/>
    </row>
    <row r="294" spans="1:11" ht="34.5" customHeight="1">
      <c r="A294" s="38"/>
      <c r="B294" s="34"/>
      <c r="C294" s="104"/>
      <c r="D294" s="24">
        <v>2560</v>
      </c>
      <c r="E294" s="106" t="s">
        <v>134</v>
      </c>
      <c r="F294" s="105">
        <v>93199</v>
      </c>
      <c r="G294" s="105">
        <v>0</v>
      </c>
      <c r="H294" s="105">
        <v>0</v>
      </c>
      <c r="I294" s="103"/>
      <c r="J294" s="49">
        <f t="shared" si="25"/>
        <v>0</v>
      </c>
      <c r="K294" s="47"/>
    </row>
    <row r="295" spans="1:11" ht="47.25" customHeight="1">
      <c r="A295" s="3"/>
      <c r="B295" s="3"/>
      <c r="C295" s="2"/>
      <c r="D295" s="24">
        <v>6220</v>
      </c>
      <c r="E295" s="54" t="s">
        <v>97</v>
      </c>
      <c r="F295" s="33">
        <v>225000</v>
      </c>
      <c r="G295" s="33">
        <v>200000</v>
      </c>
      <c r="H295" s="33"/>
      <c r="I295" s="45">
        <f>SUM(G295:H295)</f>
        <v>200000</v>
      </c>
      <c r="J295" s="49">
        <f t="shared" si="25"/>
        <v>0.8888888888888888</v>
      </c>
      <c r="K295" s="47"/>
    </row>
    <row r="296" spans="1:11" ht="34.5" customHeight="1">
      <c r="A296" s="3"/>
      <c r="B296" s="36">
        <v>85156</v>
      </c>
      <c r="C296" s="15"/>
      <c r="D296" s="14"/>
      <c r="E296" s="53" t="s">
        <v>112</v>
      </c>
      <c r="F296" s="31">
        <f>SUM(F297:F298)</f>
        <v>726558</v>
      </c>
      <c r="G296" s="31">
        <f>SUM(G297:G298)</f>
        <v>0</v>
      </c>
      <c r="H296" s="31">
        <f>SUM(H297:H298)</f>
        <v>919933</v>
      </c>
      <c r="I296" s="43">
        <f>SUM(I297:I298)</f>
        <v>919933</v>
      </c>
      <c r="J296" s="48">
        <f t="shared" si="25"/>
        <v>1.2661521860608513</v>
      </c>
      <c r="K296" s="47"/>
    </row>
    <row r="297" spans="1:11" ht="16.5" customHeight="1">
      <c r="A297" s="3"/>
      <c r="B297" s="3"/>
      <c r="C297" s="7"/>
      <c r="D297" s="20">
        <v>4130</v>
      </c>
      <c r="E297" s="21" t="s">
        <v>53</v>
      </c>
      <c r="F297" s="30">
        <v>725058</v>
      </c>
      <c r="G297" s="30"/>
      <c r="H297" s="30">
        <v>919933</v>
      </c>
      <c r="I297" s="42">
        <f>SUM(G297:H297)</f>
        <v>919933</v>
      </c>
      <c r="J297" s="49">
        <f t="shared" si="25"/>
        <v>1.2687716017201383</v>
      </c>
      <c r="K297" s="47"/>
    </row>
    <row r="298" spans="1:11" ht="24" customHeight="1">
      <c r="A298" s="3"/>
      <c r="B298" s="3"/>
      <c r="C298" s="7"/>
      <c r="D298" s="20">
        <v>4570</v>
      </c>
      <c r="E298" s="27" t="s">
        <v>98</v>
      </c>
      <c r="F298" s="30">
        <v>1500</v>
      </c>
      <c r="G298" s="30">
        <v>0</v>
      </c>
      <c r="H298" s="30">
        <v>0</v>
      </c>
      <c r="I298" s="42">
        <f>SUM(G298:H298)</f>
        <v>0</v>
      </c>
      <c r="J298" s="49">
        <f aca="true" t="shared" si="28" ref="J298:J328">+I298/F298</f>
        <v>0</v>
      </c>
      <c r="K298" s="47"/>
    </row>
    <row r="299" spans="1:11" ht="10.5" customHeight="1">
      <c r="A299" s="3"/>
      <c r="B299" s="23">
        <v>85195</v>
      </c>
      <c r="C299" s="16"/>
      <c r="D299" s="18"/>
      <c r="E299" s="19" t="s">
        <v>25</v>
      </c>
      <c r="F299" s="29">
        <f>SUM(F300:F301)</f>
        <v>5000</v>
      </c>
      <c r="G299" s="29">
        <f>SUM(G300:G301)</f>
        <v>5150</v>
      </c>
      <c r="H299" s="29">
        <f>SUM(H300:H301)</f>
        <v>0</v>
      </c>
      <c r="I299" s="41">
        <f>SUM(I300:I301)</f>
        <v>5150</v>
      </c>
      <c r="J299" s="48">
        <f t="shared" si="28"/>
        <v>1.03</v>
      </c>
      <c r="K299" s="47"/>
    </row>
    <row r="300" spans="1:11" ht="12.75" customHeight="1">
      <c r="A300" s="3"/>
      <c r="B300" s="3"/>
      <c r="C300" s="7"/>
      <c r="D300" s="20">
        <v>4210</v>
      </c>
      <c r="E300" s="21" t="s">
        <v>13</v>
      </c>
      <c r="F300" s="33">
        <v>2000</v>
      </c>
      <c r="G300" s="30">
        <v>2060</v>
      </c>
      <c r="H300" s="30">
        <v>0</v>
      </c>
      <c r="I300" s="45">
        <f>SUM(G300:H300)</f>
        <v>2060</v>
      </c>
      <c r="J300" s="49">
        <f t="shared" si="28"/>
        <v>1.03</v>
      </c>
      <c r="K300" s="47"/>
    </row>
    <row r="301" spans="1:11" ht="10.5" customHeight="1">
      <c r="A301" s="3"/>
      <c r="B301" s="3"/>
      <c r="C301" s="7"/>
      <c r="D301" s="20">
        <v>4300</v>
      </c>
      <c r="E301" s="21" t="s">
        <v>8</v>
      </c>
      <c r="F301" s="33">
        <v>3000</v>
      </c>
      <c r="G301" s="30">
        <v>3090</v>
      </c>
      <c r="H301" s="30">
        <v>0</v>
      </c>
      <c r="I301" s="45">
        <f>SUM(G301:H301)</f>
        <v>3090</v>
      </c>
      <c r="J301" s="49">
        <f t="shared" si="28"/>
        <v>1.03</v>
      </c>
      <c r="K301" s="47"/>
    </row>
    <row r="302" spans="1:11" ht="10.5" customHeight="1">
      <c r="A302" s="25">
        <v>852</v>
      </c>
      <c r="B302" s="8"/>
      <c r="C302" s="8"/>
      <c r="D302" s="12"/>
      <c r="E302" s="13" t="s">
        <v>120</v>
      </c>
      <c r="F302" s="28">
        <f>SUM(F320,F342,F348,F350,F364,F366,F372,F303)</f>
        <v>8924793</v>
      </c>
      <c r="G302" s="28">
        <f>SUM(G320,G342,G348,G350,G364,G366,G372,G303)</f>
        <v>9527698</v>
      </c>
      <c r="H302" s="28">
        <f>SUM(H320,H342,H348,H350,H364,H366,H372,H303)</f>
        <v>36600</v>
      </c>
      <c r="I302" s="28">
        <f>SUM(I320,I342,I348,I350,I364,I366,I372,I303)</f>
        <v>9564298</v>
      </c>
      <c r="J302" s="50">
        <f t="shared" si="28"/>
        <v>1.071654883200092</v>
      </c>
      <c r="K302" s="47"/>
    </row>
    <row r="303" spans="1:11" ht="16.5" customHeight="1">
      <c r="A303" s="3"/>
      <c r="B303" s="23">
        <v>85201</v>
      </c>
      <c r="C303" s="16"/>
      <c r="D303" s="18"/>
      <c r="E303" s="19" t="s">
        <v>100</v>
      </c>
      <c r="F303" s="29">
        <f>SUM(F304:F319)</f>
        <v>827826</v>
      </c>
      <c r="G303" s="29">
        <f>SUM(G304:G319)</f>
        <v>800000</v>
      </c>
      <c r="H303" s="29">
        <f>SUM(H304:H319)</f>
        <v>0</v>
      </c>
      <c r="I303" s="29">
        <f>SUM(I304:I319)</f>
        <v>800000</v>
      </c>
      <c r="J303" s="48">
        <f t="shared" si="28"/>
        <v>0.9663866561330521</v>
      </c>
      <c r="K303" s="47"/>
    </row>
    <row r="304" spans="1:11" ht="22.5" customHeight="1">
      <c r="A304" s="3"/>
      <c r="B304" s="3"/>
      <c r="C304" s="7"/>
      <c r="D304" s="20">
        <v>3020</v>
      </c>
      <c r="E304" s="27" t="s">
        <v>71</v>
      </c>
      <c r="F304" s="30">
        <v>23335</v>
      </c>
      <c r="G304" s="30">
        <v>22310</v>
      </c>
      <c r="H304" s="30">
        <v>0</v>
      </c>
      <c r="I304" s="42">
        <f aca="true" t="shared" si="29" ref="I304:I319">SUM(G304:H304)</f>
        <v>22310</v>
      </c>
      <c r="J304" s="49">
        <f t="shared" si="28"/>
        <v>0.9560745661024213</v>
      </c>
      <c r="K304" s="47"/>
    </row>
    <row r="305" spans="1:11" ht="10.5" customHeight="1">
      <c r="A305" s="3"/>
      <c r="B305" s="3"/>
      <c r="C305" s="7"/>
      <c r="D305" s="20">
        <v>3110</v>
      </c>
      <c r="E305" s="21" t="s">
        <v>54</v>
      </c>
      <c r="F305" s="30">
        <v>12360</v>
      </c>
      <c r="G305" s="30">
        <v>12000</v>
      </c>
      <c r="H305" s="30">
        <v>0</v>
      </c>
      <c r="I305" s="42">
        <f t="shared" si="29"/>
        <v>12000</v>
      </c>
      <c r="J305" s="49">
        <f t="shared" si="28"/>
        <v>0.970873786407767</v>
      </c>
      <c r="K305" s="47"/>
    </row>
    <row r="306" spans="1:11" ht="12.75" customHeight="1">
      <c r="A306" s="3"/>
      <c r="B306" s="3"/>
      <c r="C306" s="7"/>
      <c r="D306" s="20">
        <v>4010</v>
      </c>
      <c r="E306" s="21" t="s">
        <v>70</v>
      </c>
      <c r="F306" s="30">
        <v>498754</v>
      </c>
      <c r="G306" s="30">
        <v>522070</v>
      </c>
      <c r="H306" s="30">
        <v>0</v>
      </c>
      <c r="I306" s="42">
        <f t="shared" si="29"/>
        <v>522070</v>
      </c>
      <c r="J306" s="49">
        <f t="shared" si="28"/>
        <v>1.04674849725516</v>
      </c>
      <c r="K306" s="77"/>
    </row>
    <row r="307" spans="1:11" ht="10.5" customHeight="1">
      <c r="A307" s="3"/>
      <c r="B307" s="3"/>
      <c r="C307" s="7"/>
      <c r="D307" s="20">
        <v>4040</v>
      </c>
      <c r="E307" s="21" t="s">
        <v>10</v>
      </c>
      <c r="F307" s="30">
        <v>37365</v>
      </c>
      <c r="G307" s="30">
        <v>37900</v>
      </c>
      <c r="H307" s="30">
        <v>0</v>
      </c>
      <c r="I307" s="42">
        <f t="shared" si="29"/>
        <v>37900</v>
      </c>
      <c r="J307" s="49">
        <f t="shared" si="28"/>
        <v>1.014318212230697</v>
      </c>
      <c r="K307" s="77"/>
    </row>
    <row r="308" spans="1:11" ht="10.5" customHeight="1">
      <c r="A308" s="3"/>
      <c r="B308" s="3"/>
      <c r="C308" s="7"/>
      <c r="D308" s="20">
        <v>4110</v>
      </c>
      <c r="E308" s="21" t="s">
        <v>11</v>
      </c>
      <c r="F308" s="30">
        <v>88530</v>
      </c>
      <c r="G308" s="30">
        <v>91450</v>
      </c>
      <c r="H308" s="30">
        <v>0</v>
      </c>
      <c r="I308" s="42">
        <f t="shared" si="29"/>
        <v>91450</v>
      </c>
      <c r="J308" s="49">
        <f t="shared" si="28"/>
        <v>1.0329831695470462</v>
      </c>
      <c r="K308" s="77"/>
    </row>
    <row r="309" spans="1:11" ht="10.5" customHeight="1">
      <c r="A309" s="3"/>
      <c r="B309" s="3"/>
      <c r="C309" s="7"/>
      <c r="D309" s="20">
        <v>4120</v>
      </c>
      <c r="E309" s="21" t="s">
        <v>12</v>
      </c>
      <c r="F309" s="30">
        <v>12137</v>
      </c>
      <c r="G309" s="30">
        <v>12560</v>
      </c>
      <c r="H309" s="30">
        <v>0</v>
      </c>
      <c r="I309" s="42">
        <f t="shared" si="29"/>
        <v>12560</v>
      </c>
      <c r="J309" s="49">
        <f t="shared" si="28"/>
        <v>1.0348521051330641</v>
      </c>
      <c r="K309" s="77"/>
    </row>
    <row r="310" spans="1:11" ht="10.5" customHeight="1">
      <c r="A310" s="3"/>
      <c r="B310" s="3"/>
      <c r="C310" s="7"/>
      <c r="D310" s="20">
        <v>4210</v>
      </c>
      <c r="E310" s="21" t="s">
        <v>13</v>
      </c>
      <c r="F310" s="30">
        <v>23122</v>
      </c>
      <c r="G310" s="30">
        <v>10287</v>
      </c>
      <c r="H310" s="30">
        <v>0</v>
      </c>
      <c r="I310" s="42">
        <f t="shared" si="29"/>
        <v>10287</v>
      </c>
      <c r="J310" s="49">
        <f t="shared" si="28"/>
        <v>0.4449009601245567</v>
      </c>
      <c r="K310" s="77"/>
    </row>
    <row r="311" spans="1:11" ht="10.5" customHeight="1">
      <c r="A311" s="3"/>
      <c r="B311" s="3"/>
      <c r="C311" s="7"/>
      <c r="D311" s="20">
        <v>4220</v>
      </c>
      <c r="E311" s="21" t="s">
        <v>35</v>
      </c>
      <c r="F311" s="30">
        <v>47040</v>
      </c>
      <c r="G311" s="30">
        <v>20000</v>
      </c>
      <c r="H311" s="30">
        <v>0</v>
      </c>
      <c r="I311" s="42">
        <f t="shared" si="29"/>
        <v>20000</v>
      </c>
      <c r="J311" s="49">
        <f t="shared" si="28"/>
        <v>0.42517006802721086</v>
      </c>
      <c r="K311" s="77"/>
    </row>
    <row r="312" spans="1:11" ht="21" customHeight="1">
      <c r="A312" s="3"/>
      <c r="B312" s="3"/>
      <c r="C312" s="7"/>
      <c r="D312" s="20">
        <v>4240</v>
      </c>
      <c r="E312" s="27" t="s">
        <v>94</v>
      </c>
      <c r="F312" s="30">
        <v>2200</v>
      </c>
      <c r="G312" s="30">
        <v>2200</v>
      </c>
      <c r="H312" s="30">
        <v>0</v>
      </c>
      <c r="I312" s="42">
        <f t="shared" si="29"/>
        <v>2200</v>
      </c>
      <c r="J312" s="49">
        <f t="shared" si="28"/>
        <v>1</v>
      </c>
      <c r="K312" s="47"/>
    </row>
    <row r="313" spans="1:11" ht="10.5" customHeight="1">
      <c r="A313" s="3"/>
      <c r="B313" s="3"/>
      <c r="C313" s="7"/>
      <c r="D313" s="20">
        <v>4260</v>
      </c>
      <c r="E313" s="21" t="s">
        <v>14</v>
      </c>
      <c r="F313" s="30">
        <v>13600</v>
      </c>
      <c r="G313" s="30">
        <v>16000</v>
      </c>
      <c r="H313" s="30">
        <v>0</v>
      </c>
      <c r="I313" s="42">
        <f t="shared" si="29"/>
        <v>16000</v>
      </c>
      <c r="J313" s="49">
        <f t="shared" si="28"/>
        <v>1.1764705882352942</v>
      </c>
      <c r="K313" s="47"/>
    </row>
    <row r="314" spans="1:11" ht="10.5" customHeight="1">
      <c r="A314" s="3"/>
      <c r="B314" s="3"/>
      <c r="C314" s="7"/>
      <c r="D314" s="20">
        <v>4270</v>
      </c>
      <c r="E314" s="21" t="s">
        <v>15</v>
      </c>
      <c r="F314" s="30">
        <v>7500</v>
      </c>
      <c r="G314" s="30">
        <v>6000</v>
      </c>
      <c r="H314" s="30">
        <v>0</v>
      </c>
      <c r="I314" s="42">
        <f t="shared" si="29"/>
        <v>6000</v>
      </c>
      <c r="J314" s="49">
        <f t="shared" si="28"/>
        <v>0.8</v>
      </c>
      <c r="K314" s="47"/>
    </row>
    <row r="315" spans="1:11" ht="10.5" customHeight="1">
      <c r="A315" s="3"/>
      <c r="B315" s="3"/>
      <c r="C315" s="7"/>
      <c r="D315" s="20">
        <v>4300</v>
      </c>
      <c r="E315" s="21" t="s">
        <v>8</v>
      </c>
      <c r="F315" s="30">
        <v>24250</v>
      </c>
      <c r="G315" s="30">
        <v>10000</v>
      </c>
      <c r="H315" s="30">
        <v>0</v>
      </c>
      <c r="I315" s="42">
        <f t="shared" si="29"/>
        <v>10000</v>
      </c>
      <c r="J315" s="49">
        <f t="shared" si="28"/>
        <v>0.41237113402061853</v>
      </c>
      <c r="K315" s="47"/>
    </row>
    <row r="316" spans="1:11" ht="10.5" customHeight="1">
      <c r="A316" s="3"/>
      <c r="B316" s="3"/>
      <c r="C316" s="7"/>
      <c r="D316" s="20">
        <v>4410</v>
      </c>
      <c r="E316" s="21" t="s">
        <v>16</v>
      </c>
      <c r="F316" s="30">
        <v>2100</v>
      </c>
      <c r="G316" s="30">
        <v>2000</v>
      </c>
      <c r="H316" s="30">
        <v>0</v>
      </c>
      <c r="I316" s="42">
        <f t="shared" si="29"/>
        <v>2000</v>
      </c>
      <c r="J316" s="49">
        <f t="shared" si="28"/>
        <v>0.9523809523809523</v>
      </c>
      <c r="K316" s="47"/>
    </row>
    <row r="317" spans="1:11" ht="10.5" customHeight="1">
      <c r="A317" s="3"/>
      <c r="B317" s="3"/>
      <c r="C317" s="7"/>
      <c r="D317" s="20">
        <v>4430</v>
      </c>
      <c r="E317" s="21" t="s">
        <v>17</v>
      </c>
      <c r="F317" s="30">
        <v>3100</v>
      </c>
      <c r="G317" s="30">
        <v>3000</v>
      </c>
      <c r="H317" s="30">
        <v>0</v>
      </c>
      <c r="I317" s="42">
        <f t="shared" si="29"/>
        <v>3000</v>
      </c>
      <c r="J317" s="49">
        <f t="shared" si="28"/>
        <v>0.967741935483871</v>
      </c>
      <c r="K317" s="47"/>
    </row>
    <row r="318" spans="1:11" ht="20.25" customHeight="1">
      <c r="A318" s="68"/>
      <c r="B318" s="68"/>
      <c r="C318" s="69"/>
      <c r="D318" s="70">
        <v>4440</v>
      </c>
      <c r="E318" s="73" t="s">
        <v>73</v>
      </c>
      <c r="F318" s="35">
        <v>31690</v>
      </c>
      <c r="G318" s="35">
        <v>31480</v>
      </c>
      <c r="H318" s="35">
        <v>0</v>
      </c>
      <c r="I318" s="72">
        <f t="shared" si="29"/>
        <v>31480</v>
      </c>
      <c r="J318" s="49">
        <f t="shared" si="28"/>
        <v>0.9933733038813506</v>
      </c>
      <c r="K318" s="47"/>
    </row>
    <row r="319" spans="1:11" ht="23.25" customHeight="1">
      <c r="A319" s="3"/>
      <c r="B319" s="3"/>
      <c r="C319" s="7"/>
      <c r="D319" s="20">
        <v>4520</v>
      </c>
      <c r="E319" s="27" t="s">
        <v>74</v>
      </c>
      <c r="F319" s="30">
        <v>743</v>
      </c>
      <c r="G319" s="30">
        <v>743</v>
      </c>
      <c r="H319" s="30">
        <v>0</v>
      </c>
      <c r="I319" s="42">
        <f t="shared" si="29"/>
        <v>743</v>
      </c>
      <c r="J319" s="49">
        <f t="shared" si="28"/>
        <v>1</v>
      </c>
      <c r="K319" s="47"/>
    </row>
    <row r="320" spans="1:11" ht="10.5" customHeight="1">
      <c r="A320" s="3"/>
      <c r="B320" s="23">
        <v>85202</v>
      </c>
      <c r="C320" s="16"/>
      <c r="D320" s="18"/>
      <c r="E320" s="19" t="s">
        <v>55</v>
      </c>
      <c r="F320" s="29">
        <f>SUM(F321:F341)</f>
        <v>7110472</v>
      </c>
      <c r="G320" s="29">
        <f>SUM(G321:G341)</f>
        <v>7602513</v>
      </c>
      <c r="H320" s="29">
        <f>SUM(H321:H341)</f>
        <v>0</v>
      </c>
      <c r="I320" s="29">
        <f>SUM(I321:I341)</f>
        <v>7602513</v>
      </c>
      <c r="J320" s="48">
        <f t="shared" si="28"/>
        <v>1.0691994849287079</v>
      </c>
      <c r="K320" s="47"/>
    </row>
    <row r="321" spans="1:11" ht="21.75" customHeight="1">
      <c r="A321" s="3"/>
      <c r="B321" s="3"/>
      <c r="C321" s="7"/>
      <c r="D321" s="20">
        <v>3020</v>
      </c>
      <c r="E321" s="27" t="s">
        <v>71</v>
      </c>
      <c r="F321" s="30">
        <v>19475</v>
      </c>
      <c r="G321" s="30">
        <v>19495</v>
      </c>
      <c r="H321" s="30">
        <v>0</v>
      </c>
      <c r="I321" s="42">
        <f aca="true" t="shared" si="30" ref="I321:I341">SUM(G321:H321)</f>
        <v>19495</v>
      </c>
      <c r="J321" s="49">
        <f t="shared" si="28"/>
        <v>1.0010269576379975</v>
      </c>
      <c r="K321" s="47"/>
    </row>
    <row r="322" spans="1:11" ht="10.5" customHeight="1">
      <c r="A322" s="3"/>
      <c r="B322" s="3"/>
      <c r="C322" s="7"/>
      <c r="D322" s="20">
        <v>3110</v>
      </c>
      <c r="E322" s="21" t="s">
        <v>54</v>
      </c>
      <c r="F322" s="30">
        <v>1451</v>
      </c>
      <c r="G322" s="30">
        <v>2100</v>
      </c>
      <c r="H322" s="30">
        <v>0</v>
      </c>
      <c r="I322" s="42">
        <f t="shared" si="30"/>
        <v>2100</v>
      </c>
      <c r="J322" s="49">
        <f t="shared" si="28"/>
        <v>1.447277739490007</v>
      </c>
      <c r="K322" s="47"/>
    </row>
    <row r="323" spans="1:11" ht="13.5" customHeight="1">
      <c r="A323" s="3"/>
      <c r="B323" s="3"/>
      <c r="C323" s="7"/>
      <c r="D323" s="20">
        <v>4010</v>
      </c>
      <c r="E323" s="21" t="s">
        <v>70</v>
      </c>
      <c r="F323" s="30">
        <v>3488180</v>
      </c>
      <c r="G323" s="30">
        <v>3501952</v>
      </c>
      <c r="H323" s="30">
        <v>0</v>
      </c>
      <c r="I323" s="42">
        <f t="shared" si="30"/>
        <v>3501952</v>
      </c>
      <c r="J323" s="49">
        <f t="shared" si="28"/>
        <v>1.0039481907470371</v>
      </c>
      <c r="K323" s="77"/>
    </row>
    <row r="324" spans="1:11" ht="10.5" customHeight="1">
      <c r="A324" s="3"/>
      <c r="B324" s="3"/>
      <c r="C324" s="7"/>
      <c r="D324" s="20">
        <v>4040</v>
      </c>
      <c r="E324" s="21" t="s">
        <v>10</v>
      </c>
      <c r="F324" s="30">
        <v>262892</v>
      </c>
      <c r="G324" s="30">
        <v>284424</v>
      </c>
      <c r="H324" s="30">
        <v>0</v>
      </c>
      <c r="I324" s="42">
        <f t="shared" si="30"/>
        <v>284424</v>
      </c>
      <c r="J324" s="49">
        <f t="shared" si="28"/>
        <v>1.0819043561614656</v>
      </c>
      <c r="K324" s="77"/>
    </row>
    <row r="325" spans="1:11" ht="10.5" customHeight="1">
      <c r="A325" s="3"/>
      <c r="B325" s="3"/>
      <c r="C325" s="7"/>
      <c r="D325" s="20">
        <v>4110</v>
      </c>
      <c r="E325" s="21" t="s">
        <v>11</v>
      </c>
      <c r="F325" s="30">
        <v>649803</v>
      </c>
      <c r="G325" s="30">
        <v>620895</v>
      </c>
      <c r="H325" s="30">
        <v>0</v>
      </c>
      <c r="I325" s="42">
        <f t="shared" si="30"/>
        <v>620895</v>
      </c>
      <c r="J325" s="49">
        <f t="shared" si="28"/>
        <v>0.9555126707632928</v>
      </c>
      <c r="K325" s="77"/>
    </row>
    <row r="326" spans="1:11" ht="10.5" customHeight="1">
      <c r="A326" s="3"/>
      <c r="B326" s="3"/>
      <c r="C326" s="7"/>
      <c r="D326" s="20">
        <v>4120</v>
      </c>
      <c r="E326" s="21" t="s">
        <v>12</v>
      </c>
      <c r="F326" s="30">
        <v>90136</v>
      </c>
      <c r="G326" s="30">
        <v>85798</v>
      </c>
      <c r="H326" s="30">
        <v>0</v>
      </c>
      <c r="I326" s="42">
        <f t="shared" si="30"/>
        <v>85798</v>
      </c>
      <c r="J326" s="49">
        <f t="shared" si="28"/>
        <v>0.9518727256590042</v>
      </c>
      <c r="K326" s="77"/>
    </row>
    <row r="327" spans="1:11" ht="10.5" customHeight="1">
      <c r="A327" s="3"/>
      <c r="B327" s="3"/>
      <c r="C327" s="2"/>
      <c r="D327" s="24">
        <v>4130</v>
      </c>
      <c r="E327" s="90" t="s">
        <v>53</v>
      </c>
      <c r="F327" s="30">
        <v>1600</v>
      </c>
      <c r="G327" s="33">
        <v>1600</v>
      </c>
      <c r="H327" s="30">
        <v>0</v>
      </c>
      <c r="I327" s="42">
        <f t="shared" si="30"/>
        <v>1600</v>
      </c>
      <c r="J327" s="49">
        <f t="shared" si="28"/>
        <v>1</v>
      </c>
      <c r="K327" s="77"/>
    </row>
    <row r="328" spans="1:11" ht="21.75" customHeight="1">
      <c r="A328" s="3"/>
      <c r="B328" s="3"/>
      <c r="C328" s="2"/>
      <c r="D328" s="24">
        <v>4140</v>
      </c>
      <c r="E328" s="54" t="s">
        <v>101</v>
      </c>
      <c r="F328" s="30">
        <v>100</v>
      </c>
      <c r="G328" s="33">
        <v>0</v>
      </c>
      <c r="H328" s="30">
        <v>0</v>
      </c>
      <c r="I328" s="42">
        <f t="shared" si="30"/>
        <v>0</v>
      </c>
      <c r="J328" s="49">
        <f t="shared" si="28"/>
        <v>0</v>
      </c>
      <c r="K328" s="77"/>
    </row>
    <row r="329" spans="1:11" ht="10.5" customHeight="1">
      <c r="A329" s="3"/>
      <c r="B329" s="3"/>
      <c r="C329" s="7"/>
      <c r="D329" s="20">
        <v>4210</v>
      </c>
      <c r="E329" s="21" t="s">
        <v>13</v>
      </c>
      <c r="F329" s="30">
        <v>367460</v>
      </c>
      <c r="G329" s="30">
        <v>236473</v>
      </c>
      <c r="H329" s="30">
        <v>0</v>
      </c>
      <c r="I329" s="42">
        <f t="shared" si="30"/>
        <v>236473</v>
      </c>
      <c r="J329" s="49">
        <f aca="true" t="shared" si="31" ref="J329:J341">+I329/F329</f>
        <v>0.6435339900941599</v>
      </c>
      <c r="K329" s="77"/>
    </row>
    <row r="330" spans="1:11" ht="10.5" customHeight="1">
      <c r="A330" s="3"/>
      <c r="B330" s="3"/>
      <c r="C330" s="7"/>
      <c r="D330" s="20">
        <v>4220</v>
      </c>
      <c r="E330" s="21" t="s">
        <v>35</v>
      </c>
      <c r="F330" s="30">
        <v>314723</v>
      </c>
      <c r="G330" s="30">
        <v>330723</v>
      </c>
      <c r="H330" s="30">
        <v>0</v>
      </c>
      <c r="I330" s="42">
        <f t="shared" si="30"/>
        <v>330723</v>
      </c>
      <c r="J330" s="49">
        <f t="shared" si="31"/>
        <v>1.050838356268846</v>
      </c>
      <c r="K330" s="47"/>
    </row>
    <row r="331" spans="1:11" ht="16.5" customHeight="1">
      <c r="A331" s="3"/>
      <c r="B331" s="3"/>
      <c r="C331" s="7"/>
      <c r="D331" s="20">
        <v>4230</v>
      </c>
      <c r="E331" s="21" t="s">
        <v>88</v>
      </c>
      <c r="F331" s="30">
        <v>59332</v>
      </c>
      <c r="G331" s="30">
        <v>64537</v>
      </c>
      <c r="H331" s="30">
        <v>0</v>
      </c>
      <c r="I331" s="42">
        <f t="shared" si="30"/>
        <v>64537</v>
      </c>
      <c r="J331" s="49">
        <f t="shared" si="31"/>
        <v>1.0877266904874268</v>
      </c>
      <c r="K331" s="47"/>
    </row>
    <row r="332" spans="1:11" ht="10.5" customHeight="1">
      <c r="A332" s="3"/>
      <c r="B332" s="3"/>
      <c r="C332" s="7"/>
      <c r="D332" s="20">
        <v>4260</v>
      </c>
      <c r="E332" s="21" t="s">
        <v>14</v>
      </c>
      <c r="F332" s="30">
        <v>388289</v>
      </c>
      <c r="G332" s="30">
        <v>378109</v>
      </c>
      <c r="H332" s="30">
        <v>0</v>
      </c>
      <c r="I332" s="42">
        <f t="shared" si="30"/>
        <v>378109</v>
      </c>
      <c r="J332" s="49">
        <f t="shared" si="31"/>
        <v>0.973782414644762</v>
      </c>
      <c r="K332" s="47"/>
    </row>
    <row r="333" spans="1:11" ht="10.5" customHeight="1">
      <c r="A333" s="3"/>
      <c r="B333" s="3"/>
      <c r="C333" s="7"/>
      <c r="D333" s="20">
        <v>4270</v>
      </c>
      <c r="E333" s="21" t="s">
        <v>15</v>
      </c>
      <c r="F333" s="30">
        <v>159582</v>
      </c>
      <c r="G333" s="30">
        <v>280565</v>
      </c>
      <c r="H333" s="30">
        <v>0</v>
      </c>
      <c r="I333" s="42">
        <f t="shared" si="30"/>
        <v>280565</v>
      </c>
      <c r="J333" s="49">
        <f t="shared" si="31"/>
        <v>1.7581243498640198</v>
      </c>
      <c r="K333" s="47"/>
    </row>
    <row r="334" spans="1:11" ht="10.5" customHeight="1">
      <c r="A334" s="3"/>
      <c r="B334" s="3"/>
      <c r="C334" s="7"/>
      <c r="D334" s="20">
        <v>4300</v>
      </c>
      <c r="E334" s="21" t="s">
        <v>8</v>
      </c>
      <c r="F334" s="30">
        <v>846181</v>
      </c>
      <c r="G334" s="30">
        <v>852056</v>
      </c>
      <c r="H334" s="30">
        <v>0</v>
      </c>
      <c r="I334" s="42">
        <f t="shared" si="30"/>
        <v>852056</v>
      </c>
      <c r="J334" s="49">
        <f t="shared" si="31"/>
        <v>1.0069429590123153</v>
      </c>
      <c r="K334" s="47"/>
    </row>
    <row r="335" spans="1:11" ht="10.5" customHeight="1">
      <c r="A335" s="3"/>
      <c r="B335" s="3"/>
      <c r="C335" s="7"/>
      <c r="D335" s="20">
        <v>4410</v>
      </c>
      <c r="E335" s="21" t="s">
        <v>16</v>
      </c>
      <c r="F335" s="30">
        <v>10241</v>
      </c>
      <c r="G335" s="30">
        <v>10506</v>
      </c>
      <c r="H335" s="30">
        <v>0</v>
      </c>
      <c r="I335" s="42">
        <f t="shared" si="30"/>
        <v>10506</v>
      </c>
      <c r="J335" s="49">
        <f t="shared" si="31"/>
        <v>1.025876379259838</v>
      </c>
      <c r="K335" s="47"/>
    </row>
    <row r="336" spans="1:11" ht="10.5" customHeight="1">
      <c r="A336" s="3"/>
      <c r="B336" s="3"/>
      <c r="C336" s="7"/>
      <c r="D336" s="20">
        <v>4430</v>
      </c>
      <c r="E336" s="21" t="s">
        <v>17</v>
      </c>
      <c r="F336" s="30">
        <v>20212</v>
      </c>
      <c r="G336" s="30">
        <v>20337</v>
      </c>
      <c r="H336" s="30">
        <v>0</v>
      </c>
      <c r="I336" s="42">
        <f t="shared" si="30"/>
        <v>20337</v>
      </c>
      <c r="J336" s="49">
        <f t="shared" si="31"/>
        <v>1.0061844448842272</v>
      </c>
      <c r="K336" s="47"/>
    </row>
    <row r="337" spans="1:11" ht="23.25" customHeight="1">
      <c r="A337" s="3"/>
      <c r="B337" s="3"/>
      <c r="C337" s="7"/>
      <c r="D337" s="20">
        <v>4440</v>
      </c>
      <c r="E337" s="27" t="s">
        <v>73</v>
      </c>
      <c r="F337" s="30">
        <v>181588</v>
      </c>
      <c r="G337" s="30">
        <v>184439</v>
      </c>
      <c r="H337" s="30">
        <v>0</v>
      </c>
      <c r="I337" s="42">
        <f t="shared" si="30"/>
        <v>184439</v>
      </c>
      <c r="J337" s="49">
        <f t="shared" si="31"/>
        <v>1.0157003766768729</v>
      </c>
      <c r="K337" s="47"/>
    </row>
    <row r="338" spans="1:11" ht="10.5" customHeight="1">
      <c r="A338" s="3"/>
      <c r="B338" s="3"/>
      <c r="C338" s="7"/>
      <c r="D338" s="20">
        <v>4480</v>
      </c>
      <c r="E338" s="21" t="s">
        <v>23</v>
      </c>
      <c r="F338" s="30">
        <v>10046</v>
      </c>
      <c r="G338" s="30">
        <v>10887</v>
      </c>
      <c r="H338" s="30">
        <v>0</v>
      </c>
      <c r="I338" s="42">
        <f t="shared" si="30"/>
        <v>10887</v>
      </c>
      <c r="J338" s="49">
        <f t="shared" si="31"/>
        <v>1.0837149114075253</v>
      </c>
      <c r="K338" s="47"/>
    </row>
    <row r="339" spans="1:11" ht="22.5" customHeight="1">
      <c r="A339" s="3"/>
      <c r="B339" s="3"/>
      <c r="C339" s="7"/>
      <c r="D339" s="20">
        <v>4520</v>
      </c>
      <c r="E339" s="27" t="s">
        <v>74</v>
      </c>
      <c r="F339" s="30">
        <v>10617</v>
      </c>
      <c r="G339" s="30">
        <v>10617</v>
      </c>
      <c r="H339" s="30">
        <v>0</v>
      </c>
      <c r="I339" s="42">
        <f t="shared" si="30"/>
        <v>10617</v>
      </c>
      <c r="J339" s="49">
        <f t="shared" si="31"/>
        <v>1</v>
      </c>
      <c r="K339" s="47"/>
    </row>
    <row r="340" spans="1:11" ht="24.75" customHeight="1">
      <c r="A340" s="3"/>
      <c r="B340" s="3"/>
      <c r="C340" s="7"/>
      <c r="D340" s="20">
        <v>6050</v>
      </c>
      <c r="E340" s="27" t="s">
        <v>77</v>
      </c>
      <c r="F340" s="30">
        <v>226564</v>
      </c>
      <c r="G340" s="30">
        <v>621000</v>
      </c>
      <c r="H340" s="30">
        <v>0</v>
      </c>
      <c r="I340" s="42">
        <f t="shared" si="30"/>
        <v>621000</v>
      </c>
      <c r="J340" s="49">
        <f t="shared" si="31"/>
        <v>2.7409473702794793</v>
      </c>
      <c r="K340" s="47"/>
    </row>
    <row r="341" spans="1:11" ht="24.75" customHeight="1">
      <c r="A341" s="3"/>
      <c r="B341" s="3"/>
      <c r="C341" s="7"/>
      <c r="D341" s="20">
        <v>6060</v>
      </c>
      <c r="E341" s="27" t="s">
        <v>78</v>
      </c>
      <c r="F341" s="30">
        <v>2000</v>
      </c>
      <c r="G341" s="30">
        <v>86000</v>
      </c>
      <c r="H341" s="30">
        <v>0</v>
      </c>
      <c r="I341" s="42">
        <f t="shared" si="30"/>
        <v>86000</v>
      </c>
      <c r="J341" s="49">
        <f t="shared" si="31"/>
        <v>43</v>
      </c>
      <c r="K341" s="47"/>
    </row>
    <row r="342" spans="1:11" ht="10.5" customHeight="1">
      <c r="A342" s="3"/>
      <c r="B342" s="23">
        <v>85204</v>
      </c>
      <c r="C342" s="16"/>
      <c r="D342" s="18"/>
      <c r="E342" s="19" t="s">
        <v>56</v>
      </c>
      <c r="F342" s="29">
        <f>SUM(F343:F347)</f>
        <v>511600</v>
      </c>
      <c r="G342" s="29">
        <f>SUM(G343:G347)</f>
        <v>644662</v>
      </c>
      <c r="H342" s="29">
        <f>SUM(H343:H347)</f>
        <v>0</v>
      </c>
      <c r="I342" s="46">
        <f>SUM(I343:I347)</f>
        <v>644662</v>
      </c>
      <c r="J342" s="48">
        <f aca="true" t="shared" si="32" ref="J342:J373">+I342/F342</f>
        <v>1.2600899139953088</v>
      </c>
      <c r="K342" s="47"/>
    </row>
    <row r="343" spans="1:11" ht="10.5" customHeight="1">
      <c r="A343" s="3"/>
      <c r="B343" s="3"/>
      <c r="C343" s="7"/>
      <c r="D343" s="20">
        <v>3110</v>
      </c>
      <c r="E343" s="21" t="s">
        <v>54</v>
      </c>
      <c r="F343" s="30">
        <v>485720</v>
      </c>
      <c r="G343" s="30">
        <v>614944</v>
      </c>
      <c r="H343" s="30">
        <v>0</v>
      </c>
      <c r="I343" s="42">
        <f>SUM(G343:H343)</f>
        <v>614944</v>
      </c>
      <c r="J343" s="49">
        <f t="shared" si="32"/>
        <v>1.2660462818084492</v>
      </c>
      <c r="K343" s="47"/>
    </row>
    <row r="344" spans="1:11" ht="10.5" customHeight="1">
      <c r="A344" s="3"/>
      <c r="B344" s="3"/>
      <c r="C344" s="7"/>
      <c r="D344" s="20">
        <v>4110</v>
      </c>
      <c r="E344" s="21" t="s">
        <v>11</v>
      </c>
      <c r="F344" s="30">
        <v>3493</v>
      </c>
      <c r="G344" s="30">
        <v>3961</v>
      </c>
      <c r="H344" s="30">
        <v>0</v>
      </c>
      <c r="I344" s="42">
        <f>SUM(G344:H344)</f>
        <v>3961</v>
      </c>
      <c r="J344" s="49">
        <f t="shared" si="32"/>
        <v>1.1339822502147152</v>
      </c>
      <c r="K344" s="47"/>
    </row>
    <row r="345" spans="1:11" ht="10.5" customHeight="1">
      <c r="A345" s="3"/>
      <c r="B345" s="3"/>
      <c r="C345" s="7"/>
      <c r="D345" s="20">
        <v>4120</v>
      </c>
      <c r="E345" s="21" t="s">
        <v>12</v>
      </c>
      <c r="F345" s="30">
        <v>527</v>
      </c>
      <c r="G345" s="30">
        <v>597</v>
      </c>
      <c r="H345" s="30">
        <v>0</v>
      </c>
      <c r="I345" s="42">
        <f>SUM(G345:H345)</f>
        <v>597</v>
      </c>
      <c r="J345" s="49">
        <f t="shared" si="32"/>
        <v>1.1328273244781784</v>
      </c>
      <c r="K345" s="47"/>
    </row>
    <row r="346" spans="1:11" ht="10.5" customHeight="1">
      <c r="A346" s="3"/>
      <c r="B346" s="3"/>
      <c r="C346" s="7"/>
      <c r="D346" s="20">
        <v>4210</v>
      </c>
      <c r="E346" s="21" t="s">
        <v>13</v>
      </c>
      <c r="F346" s="30">
        <v>381</v>
      </c>
      <c r="G346" s="30">
        <v>800</v>
      </c>
      <c r="H346" s="30">
        <v>0</v>
      </c>
      <c r="I346" s="42">
        <f>SUM(G346:H346)</f>
        <v>800</v>
      </c>
      <c r="J346" s="49">
        <f t="shared" si="32"/>
        <v>2.099737532808399</v>
      </c>
      <c r="K346" s="47"/>
    </row>
    <row r="347" spans="1:11" ht="10.5" customHeight="1">
      <c r="A347" s="3"/>
      <c r="B347" s="3"/>
      <c r="C347" s="7"/>
      <c r="D347" s="20">
        <v>4300</v>
      </c>
      <c r="E347" s="21" t="s">
        <v>8</v>
      </c>
      <c r="F347" s="30">
        <v>21479</v>
      </c>
      <c r="G347" s="30">
        <v>24360</v>
      </c>
      <c r="H347" s="30">
        <v>0</v>
      </c>
      <c r="I347" s="42">
        <f>SUM(G347:H347)</f>
        <v>24360</v>
      </c>
      <c r="J347" s="49">
        <f t="shared" si="32"/>
        <v>1.1341310116858327</v>
      </c>
      <c r="K347" s="47"/>
    </row>
    <row r="348" spans="1:11" ht="24.75" customHeight="1">
      <c r="A348" s="3"/>
      <c r="B348" s="23">
        <v>85216</v>
      </c>
      <c r="C348" s="16"/>
      <c r="D348" s="18"/>
      <c r="E348" s="56" t="s">
        <v>102</v>
      </c>
      <c r="F348" s="29">
        <f>+F349</f>
        <v>35000</v>
      </c>
      <c r="G348" s="29">
        <f>SUM(G349)</f>
        <v>0</v>
      </c>
      <c r="H348" s="29">
        <f>SUM(H349)</f>
        <v>36600</v>
      </c>
      <c r="I348" s="41">
        <f>SUM(I349)</f>
        <v>36600</v>
      </c>
      <c r="J348" s="48">
        <f t="shared" si="32"/>
        <v>1.0457142857142858</v>
      </c>
      <c r="K348" s="47"/>
    </row>
    <row r="349" spans="1:11" ht="10.5" customHeight="1">
      <c r="A349" s="3"/>
      <c r="B349" s="3"/>
      <c r="C349" s="7"/>
      <c r="D349" s="20">
        <v>3110</v>
      </c>
      <c r="E349" s="21" t="s">
        <v>54</v>
      </c>
      <c r="F349" s="30">
        <v>35000</v>
      </c>
      <c r="G349" s="30">
        <v>0</v>
      </c>
      <c r="H349" s="30">
        <v>36600</v>
      </c>
      <c r="I349" s="42">
        <f>SUM(G349:H349)</f>
        <v>36600</v>
      </c>
      <c r="J349" s="49">
        <f t="shared" si="32"/>
        <v>1.0457142857142858</v>
      </c>
      <c r="K349" s="47"/>
    </row>
    <row r="350" spans="1:11" ht="10.5" customHeight="1">
      <c r="A350" s="3"/>
      <c r="B350" s="23">
        <v>85218</v>
      </c>
      <c r="C350" s="16"/>
      <c r="D350" s="18"/>
      <c r="E350" s="19" t="s">
        <v>57</v>
      </c>
      <c r="F350" s="29">
        <f>SUM(F357:F363,F351:F356)</f>
        <v>360645</v>
      </c>
      <c r="G350" s="29">
        <f>SUM(G357:G363,G351:G356)</f>
        <v>378331</v>
      </c>
      <c r="H350" s="29">
        <f>SUM(H357:H363,H351:H356)</f>
        <v>0</v>
      </c>
      <c r="I350" s="29">
        <f>SUM(I357:I363,I351:I356)</f>
        <v>378331</v>
      </c>
      <c r="J350" s="48">
        <f t="shared" si="32"/>
        <v>1.0490399145974574</v>
      </c>
      <c r="K350" s="47"/>
    </row>
    <row r="351" spans="1:11" ht="23.25" customHeight="1">
      <c r="A351" s="3"/>
      <c r="B351" s="3"/>
      <c r="C351" s="7"/>
      <c r="D351" s="20">
        <v>3020</v>
      </c>
      <c r="E351" s="27" t="s">
        <v>71</v>
      </c>
      <c r="F351" s="30">
        <v>250</v>
      </c>
      <c r="G351" s="30">
        <v>250</v>
      </c>
      <c r="H351" s="30"/>
      <c r="I351" s="42">
        <f aca="true" t="shared" si="33" ref="I351:I363">SUM(G351:H351)</f>
        <v>250</v>
      </c>
      <c r="J351" s="49">
        <f t="shared" si="32"/>
        <v>1</v>
      </c>
      <c r="K351" s="47"/>
    </row>
    <row r="352" spans="1:11" ht="12" customHeight="1">
      <c r="A352" s="3"/>
      <c r="B352" s="3"/>
      <c r="C352" s="7"/>
      <c r="D352" s="20">
        <v>4010</v>
      </c>
      <c r="E352" s="21" t="s">
        <v>70</v>
      </c>
      <c r="F352" s="30">
        <v>200797</v>
      </c>
      <c r="G352" s="30">
        <v>216220</v>
      </c>
      <c r="H352" s="30"/>
      <c r="I352" s="42">
        <f t="shared" si="33"/>
        <v>216220</v>
      </c>
      <c r="J352" s="49">
        <f t="shared" si="32"/>
        <v>1.0768089164678756</v>
      </c>
      <c r="K352" s="47"/>
    </row>
    <row r="353" spans="1:11" ht="10.5" customHeight="1">
      <c r="A353" s="3"/>
      <c r="B353" s="3"/>
      <c r="C353" s="7"/>
      <c r="D353" s="20">
        <v>4040</v>
      </c>
      <c r="E353" s="21" t="s">
        <v>10</v>
      </c>
      <c r="F353" s="30">
        <v>16094</v>
      </c>
      <c r="G353" s="30">
        <v>17493</v>
      </c>
      <c r="H353" s="30"/>
      <c r="I353" s="42">
        <f t="shared" si="33"/>
        <v>17493</v>
      </c>
      <c r="J353" s="49">
        <f t="shared" si="32"/>
        <v>1.0869268050205045</v>
      </c>
      <c r="K353" s="47"/>
    </row>
    <row r="354" spans="1:11" ht="10.5" customHeight="1">
      <c r="A354" s="3"/>
      <c r="B354" s="3"/>
      <c r="C354" s="7"/>
      <c r="D354" s="20">
        <v>4110</v>
      </c>
      <c r="E354" s="21" t="s">
        <v>11</v>
      </c>
      <c r="F354" s="30">
        <v>38616</v>
      </c>
      <c r="G354" s="30">
        <v>41141</v>
      </c>
      <c r="H354" s="30"/>
      <c r="I354" s="42">
        <f t="shared" si="33"/>
        <v>41141</v>
      </c>
      <c r="J354" s="49">
        <f t="shared" si="32"/>
        <v>1.065387404184794</v>
      </c>
      <c r="K354" s="47"/>
    </row>
    <row r="355" spans="1:11" ht="10.5" customHeight="1">
      <c r="A355" s="3"/>
      <c r="B355" s="3"/>
      <c r="C355" s="7"/>
      <c r="D355" s="20">
        <v>4120</v>
      </c>
      <c r="E355" s="21" t="s">
        <v>12</v>
      </c>
      <c r="F355" s="30">
        <v>4995</v>
      </c>
      <c r="G355" s="30">
        <v>5685</v>
      </c>
      <c r="H355" s="30"/>
      <c r="I355" s="42">
        <f t="shared" si="33"/>
        <v>5685</v>
      </c>
      <c r="J355" s="49">
        <f t="shared" si="32"/>
        <v>1.1381381381381381</v>
      </c>
      <c r="K355" s="47"/>
    </row>
    <row r="356" spans="1:11" ht="10.5" customHeight="1">
      <c r="A356" s="68"/>
      <c r="B356" s="68"/>
      <c r="C356" s="69"/>
      <c r="D356" s="70">
        <v>4210</v>
      </c>
      <c r="E356" s="71" t="s">
        <v>13</v>
      </c>
      <c r="F356" s="35">
        <v>21828</v>
      </c>
      <c r="G356" s="35">
        <v>21828</v>
      </c>
      <c r="H356" s="35">
        <v>0</v>
      </c>
      <c r="I356" s="72">
        <f t="shared" si="33"/>
        <v>21828</v>
      </c>
      <c r="J356" s="49">
        <f t="shared" si="32"/>
        <v>1</v>
      </c>
      <c r="K356" s="47"/>
    </row>
    <row r="357" spans="1:11" ht="10.5" customHeight="1">
      <c r="A357" s="3"/>
      <c r="B357" s="3"/>
      <c r="C357" s="7"/>
      <c r="D357" s="20">
        <v>4260</v>
      </c>
      <c r="E357" s="21" t="s">
        <v>14</v>
      </c>
      <c r="F357" s="30">
        <v>2000</v>
      </c>
      <c r="G357" s="30">
        <v>2000</v>
      </c>
      <c r="H357" s="30">
        <v>0</v>
      </c>
      <c r="I357" s="42">
        <f t="shared" si="33"/>
        <v>2000</v>
      </c>
      <c r="J357" s="49">
        <f t="shared" si="32"/>
        <v>1</v>
      </c>
      <c r="K357" s="47"/>
    </row>
    <row r="358" spans="1:11" ht="10.5" customHeight="1">
      <c r="A358" s="3"/>
      <c r="B358" s="3"/>
      <c r="C358" s="7"/>
      <c r="D358" s="20">
        <v>4270</v>
      </c>
      <c r="E358" s="21" t="s">
        <v>15</v>
      </c>
      <c r="F358" s="30">
        <v>0</v>
      </c>
      <c r="G358" s="30"/>
      <c r="H358" s="30">
        <v>0</v>
      </c>
      <c r="I358" s="42">
        <f t="shared" si="33"/>
        <v>0</v>
      </c>
      <c r="J358" s="49" t="e">
        <f t="shared" si="32"/>
        <v>#DIV/0!</v>
      </c>
      <c r="K358" s="47"/>
    </row>
    <row r="359" spans="1:11" ht="10.5" customHeight="1">
      <c r="A359" s="3"/>
      <c r="B359" s="3"/>
      <c r="C359" s="7"/>
      <c r="D359" s="20">
        <v>4300</v>
      </c>
      <c r="E359" s="21" t="s">
        <v>8</v>
      </c>
      <c r="F359" s="30">
        <v>65048</v>
      </c>
      <c r="G359" s="30">
        <v>62959</v>
      </c>
      <c r="H359" s="30">
        <v>0</v>
      </c>
      <c r="I359" s="42">
        <f t="shared" si="33"/>
        <v>62959</v>
      </c>
      <c r="J359" s="49">
        <f t="shared" si="32"/>
        <v>0.9678852539663018</v>
      </c>
      <c r="K359" s="47"/>
    </row>
    <row r="360" spans="1:11" ht="10.5" customHeight="1">
      <c r="A360" s="3"/>
      <c r="B360" s="3"/>
      <c r="C360" s="7"/>
      <c r="D360" s="20">
        <v>4410</v>
      </c>
      <c r="E360" s="21" t="s">
        <v>16</v>
      </c>
      <c r="F360" s="30">
        <v>4156</v>
      </c>
      <c r="G360" s="30">
        <v>3428</v>
      </c>
      <c r="H360" s="30">
        <v>0</v>
      </c>
      <c r="I360" s="42">
        <f t="shared" si="33"/>
        <v>3428</v>
      </c>
      <c r="J360" s="49">
        <f t="shared" si="32"/>
        <v>0.8248315688161694</v>
      </c>
      <c r="K360" s="47"/>
    </row>
    <row r="361" spans="1:11" ht="10.5" customHeight="1">
      <c r="A361" s="3"/>
      <c r="B361" s="3"/>
      <c r="C361" s="7"/>
      <c r="D361" s="20">
        <v>4420</v>
      </c>
      <c r="E361" s="21" t="s">
        <v>32</v>
      </c>
      <c r="F361" s="30">
        <v>572</v>
      </c>
      <c r="G361" s="30">
        <v>572</v>
      </c>
      <c r="H361" s="30">
        <v>0</v>
      </c>
      <c r="I361" s="42">
        <f t="shared" si="33"/>
        <v>572</v>
      </c>
      <c r="J361" s="49">
        <f t="shared" si="32"/>
        <v>1</v>
      </c>
      <c r="K361" s="47"/>
    </row>
    <row r="362" spans="1:11" ht="10.5" customHeight="1">
      <c r="A362" s="3"/>
      <c r="B362" s="3"/>
      <c r="C362" s="7"/>
      <c r="D362" s="20">
        <v>4430</v>
      </c>
      <c r="E362" s="21" t="s">
        <v>17</v>
      </c>
      <c r="F362" s="30">
        <v>200</v>
      </c>
      <c r="G362" s="30">
        <v>200</v>
      </c>
      <c r="H362" s="30">
        <v>0</v>
      </c>
      <c r="I362" s="42">
        <f t="shared" si="33"/>
        <v>200</v>
      </c>
      <c r="J362" s="49">
        <f t="shared" si="32"/>
        <v>1</v>
      </c>
      <c r="K362" s="47"/>
    </row>
    <row r="363" spans="1:11" ht="21.75" customHeight="1">
      <c r="A363" s="3"/>
      <c r="B363" s="3"/>
      <c r="C363" s="7"/>
      <c r="D363" s="20">
        <v>4440</v>
      </c>
      <c r="E363" s="27" t="s">
        <v>73</v>
      </c>
      <c r="F363" s="30">
        <v>6089</v>
      </c>
      <c r="G363" s="30">
        <v>6555</v>
      </c>
      <c r="H363" s="30">
        <v>0</v>
      </c>
      <c r="I363" s="42">
        <f t="shared" si="33"/>
        <v>6555</v>
      </c>
      <c r="J363" s="49">
        <f t="shared" si="32"/>
        <v>1.076531450156019</v>
      </c>
      <c r="K363" s="47"/>
    </row>
    <row r="364" spans="1:11" ht="33" customHeight="1">
      <c r="A364" s="3"/>
      <c r="B364" s="36">
        <v>85220</v>
      </c>
      <c r="C364" s="15"/>
      <c r="D364" s="14"/>
      <c r="E364" s="53" t="s">
        <v>103</v>
      </c>
      <c r="F364" s="31">
        <f>SUM(F365)</f>
        <v>62400</v>
      </c>
      <c r="G364" s="31">
        <f>SUM(G365)</f>
        <v>80000</v>
      </c>
      <c r="H364" s="31">
        <f>SUM(H365)</f>
        <v>0</v>
      </c>
      <c r="I364" s="43">
        <f>SUM(I365)</f>
        <v>80000</v>
      </c>
      <c r="J364" s="48">
        <f t="shared" si="32"/>
        <v>1.2820512820512822</v>
      </c>
      <c r="K364" s="47"/>
    </row>
    <row r="365" spans="1:11" ht="45" customHeight="1">
      <c r="A365" s="3"/>
      <c r="B365" s="3"/>
      <c r="C365" s="2"/>
      <c r="D365" s="24">
        <v>2830</v>
      </c>
      <c r="E365" s="54" t="s">
        <v>123</v>
      </c>
      <c r="F365" s="33">
        <v>62400</v>
      </c>
      <c r="G365" s="33">
        <v>80000</v>
      </c>
      <c r="H365" s="33">
        <v>0</v>
      </c>
      <c r="I365" s="45">
        <f>SUM(G365:H365)</f>
        <v>80000</v>
      </c>
      <c r="J365" s="49">
        <f t="shared" si="32"/>
        <v>1.2820512820512822</v>
      </c>
      <c r="K365" s="47"/>
    </row>
    <row r="366" spans="1:11" ht="14.25" customHeight="1">
      <c r="A366" s="3"/>
      <c r="B366" s="23">
        <v>85226</v>
      </c>
      <c r="C366" s="16"/>
      <c r="D366" s="18"/>
      <c r="E366" s="19" t="s">
        <v>114</v>
      </c>
      <c r="F366" s="29">
        <f>SUM(F367:F371)</f>
        <v>16850</v>
      </c>
      <c r="G366" s="29">
        <f>SUM(G367:G371)</f>
        <v>17192</v>
      </c>
      <c r="H366" s="29">
        <f>SUM(H367:H371)</f>
        <v>0</v>
      </c>
      <c r="I366" s="29">
        <f>SUM(I367:I371)</f>
        <v>17192</v>
      </c>
      <c r="J366" s="48">
        <f t="shared" si="32"/>
        <v>1.0202967359050445</v>
      </c>
      <c r="K366" s="47"/>
    </row>
    <row r="367" spans="1:11" ht="10.5" customHeight="1">
      <c r="A367" s="3"/>
      <c r="B367" s="34"/>
      <c r="C367" s="7"/>
      <c r="D367" s="20">
        <v>4010</v>
      </c>
      <c r="E367" s="21" t="s">
        <v>70</v>
      </c>
      <c r="F367" s="84">
        <v>9500</v>
      </c>
      <c r="G367" s="84">
        <v>9785</v>
      </c>
      <c r="H367" s="84"/>
      <c r="I367" s="42">
        <f>SUM(G367:H367)</f>
        <v>9785</v>
      </c>
      <c r="J367" s="49">
        <f t="shared" si="32"/>
        <v>1.03</v>
      </c>
      <c r="K367" s="47"/>
    </row>
    <row r="368" spans="1:11" ht="11.25" customHeight="1">
      <c r="A368" s="3"/>
      <c r="B368" s="34"/>
      <c r="C368" s="7"/>
      <c r="D368" s="20">
        <v>4110</v>
      </c>
      <c r="E368" s="21" t="s">
        <v>11</v>
      </c>
      <c r="F368" s="84">
        <v>1699</v>
      </c>
      <c r="G368" s="84">
        <v>1750</v>
      </c>
      <c r="H368" s="84"/>
      <c r="I368" s="42">
        <f>SUM(G368:H368)</f>
        <v>1750</v>
      </c>
      <c r="J368" s="49">
        <f t="shared" si="32"/>
        <v>1.0300176574455562</v>
      </c>
      <c r="K368" s="47"/>
    </row>
    <row r="369" spans="1:11" ht="12.75" customHeight="1">
      <c r="A369" s="3"/>
      <c r="B369" s="34"/>
      <c r="C369" s="7"/>
      <c r="D369" s="20">
        <v>4120</v>
      </c>
      <c r="E369" s="21" t="s">
        <v>12</v>
      </c>
      <c r="F369" s="84">
        <v>201</v>
      </c>
      <c r="G369" s="84">
        <v>207</v>
      </c>
      <c r="H369" s="84"/>
      <c r="I369" s="42">
        <f>SUM(G369:H369)</f>
        <v>207</v>
      </c>
      <c r="J369" s="49">
        <f t="shared" si="32"/>
        <v>1.0298507462686568</v>
      </c>
      <c r="K369" s="47"/>
    </row>
    <row r="370" spans="1:11" ht="11.25" customHeight="1">
      <c r="A370" s="3"/>
      <c r="B370" s="3"/>
      <c r="C370" s="7"/>
      <c r="D370" s="20">
        <v>4210</v>
      </c>
      <c r="E370" s="21" t="s">
        <v>13</v>
      </c>
      <c r="F370" s="30">
        <v>980</v>
      </c>
      <c r="G370" s="30">
        <v>200</v>
      </c>
      <c r="H370" s="30">
        <v>0</v>
      </c>
      <c r="I370" s="42">
        <f>SUM(G370:H370)</f>
        <v>200</v>
      </c>
      <c r="J370" s="49">
        <f t="shared" si="32"/>
        <v>0.20408163265306123</v>
      </c>
      <c r="K370" s="47"/>
    </row>
    <row r="371" spans="1:11" ht="12.75" customHeight="1">
      <c r="A371" s="3"/>
      <c r="B371" s="3"/>
      <c r="C371" s="7"/>
      <c r="D371" s="20">
        <v>4300</v>
      </c>
      <c r="E371" s="21" t="s">
        <v>8</v>
      </c>
      <c r="F371" s="30">
        <v>4470</v>
      </c>
      <c r="G371" s="30">
        <v>5250</v>
      </c>
      <c r="H371" s="30">
        <v>0</v>
      </c>
      <c r="I371" s="42">
        <f>SUM(G371:H371)</f>
        <v>5250</v>
      </c>
      <c r="J371" s="49">
        <f t="shared" si="32"/>
        <v>1.174496644295302</v>
      </c>
      <c r="K371" s="47"/>
    </row>
    <row r="372" spans="1:11" ht="12.75" customHeight="1">
      <c r="A372" s="3"/>
      <c r="B372" s="23">
        <v>85295</v>
      </c>
      <c r="C372" s="16"/>
      <c r="D372" s="18"/>
      <c r="E372" s="19" t="s">
        <v>25</v>
      </c>
      <c r="F372" s="29">
        <f>+F373</f>
        <v>0</v>
      </c>
      <c r="G372" s="29">
        <f>+G373</f>
        <v>5000</v>
      </c>
      <c r="H372" s="29">
        <f>+H373</f>
        <v>0</v>
      </c>
      <c r="I372" s="29">
        <f>+I373</f>
        <v>5000</v>
      </c>
      <c r="J372" s="48" t="e">
        <f t="shared" si="32"/>
        <v>#DIV/0!</v>
      </c>
      <c r="K372" s="47"/>
    </row>
    <row r="373" spans="1:11" ht="12.75" customHeight="1">
      <c r="A373" s="3"/>
      <c r="B373" s="3"/>
      <c r="C373" s="7"/>
      <c r="D373" s="20">
        <v>4300</v>
      </c>
      <c r="E373" s="21" t="s">
        <v>8</v>
      </c>
      <c r="F373" s="30"/>
      <c r="G373" s="30">
        <v>5000</v>
      </c>
      <c r="H373" s="30"/>
      <c r="I373" s="42">
        <f>SUM(G373:H373)</f>
        <v>5000</v>
      </c>
      <c r="J373" s="49" t="e">
        <f t="shared" si="32"/>
        <v>#DIV/0!</v>
      </c>
      <c r="K373" s="47"/>
    </row>
    <row r="374" spans="1:11" ht="21.75" customHeight="1">
      <c r="A374" s="25">
        <v>853</v>
      </c>
      <c r="B374" s="8"/>
      <c r="C374" s="8"/>
      <c r="D374" s="12"/>
      <c r="E374" s="82" t="s">
        <v>121</v>
      </c>
      <c r="F374" s="28">
        <f>SUM(F375,F386,F400,F402)</f>
        <v>966666</v>
      </c>
      <c r="G374" s="28">
        <f>SUM(G375,G386,G400,G402)</f>
        <v>866583</v>
      </c>
      <c r="H374" s="28">
        <f>SUM(H375,H386,H400,H402)</f>
        <v>90200</v>
      </c>
      <c r="I374" s="28">
        <f>SUM(I375,I386,I400,I402)</f>
        <v>956783</v>
      </c>
      <c r="J374" s="50">
        <f aca="true" t="shared" si="34" ref="J374:J403">+I374/F374</f>
        <v>0.989776199845655</v>
      </c>
      <c r="K374" s="47"/>
    </row>
    <row r="375" spans="1:11" ht="23.25" customHeight="1">
      <c r="A375" s="3"/>
      <c r="B375" s="23">
        <v>85321</v>
      </c>
      <c r="C375" s="16"/>
      <c r="D375" s="18"/>
      <c r="E375" s="56" t="s">
        <v>104</v>
      </c>
      <c r="F375" s="29">
        <f>SUM(F376:F385)</f>
        <v>114900</v>
      </c>
      <c r="G375" s="29">
        <f>SUM(G376:G385)</f>
        <v>0</v>
      </c>
      <c r="H375" s="29">
        <f>SUM(H376:H385)</f>
        <v>90200</v>
      </c>
      <c r="I375" s="29">
        <f>SUM(I376:I385)</f>
        <v>90200</v>
      </c>
      <c r="J375" s="48">
        <f t="shared" si="34"/>
        <v>0.7850304612706701</v>
      </c>
      <c r="K375" s="47"/>
    </row>
    <row r="376" spans="1:11" ht="12" customHeight="1">
      <c r="A376" s="3"/>
      <c r="B376" s="3"/>
      <c r="C376" s="7"/>
      <c r="D376" s="20">
        <v>4010</v>
      </c>
      <c r="E376" s="21" t="s">
        <v>70</v>
      </c>
      <c r="F376" s="30">
        <v>30362</v>
      </c>
      <c r="G376" s="30">
        <v>0</v>
      </c>
      <c r="H376" s="30">
        <v>32462</v>
      </c>
      <c r="I376" s="42">
        <f aca="true" t="shared" si="35" ref="I376:I385">SUM(G376:H376)</f>
        <v>32462</v>
      </c>
      <c r="J376" s="49">
        <f t="shared" si="34"/>
        <v>1.0691654041235754</v>
      </c>
      <c r="K376" s="47"/>
    </row>
    <row r="377" spans="1:11" ht="10.5" customHeight="1">
      <c r="A377" s="3"/>
      <c r="B377" s="3"/>
      <c r="C377" s="7"/>
      <c r="D377" s="20">
        <v>4040</v>
      </c>
      <c r="E377" s="21" t="s">
        <v>10</v>
      </c>
      <c r="F377" s="30">
        <v>1588</v>
      </c>
      <c r="G377" s="30">
        <v>0</v>
      </c>
      <c r="H377" s="30">
        <v>2786</v>
      </c>
      <c r="I377" s="42">
        <f t="shared" si="35"/>
        <v>2786</v>
      </c>
      <c r="J377" s="49">
        <f t="shared" si="34"/>
        <v>1.7544080604534005</v>
      </c>
      <c r="K377" s="47"/>
    </row>
    <row r="378" spans="1:11" ht="10.5" customHeight="1">
      <c r="A378" s="3"/>
      <c r="B378" s="3"/>
      <c r="C378" s="7"/>
      <c r="D378" s="20">
        <v>4110</v>
      </c>
      <c r="E378" s="21" t="s">
        <v>11</v>
      </c>
      <c r="F378" s="30">
        <v>8908</v>
      </c>
      <c r="G378" s="30">
        <v>0</v>
      </c>
      <c r="H378" s="30">
        <v>7300</v>
      </c>
      <c r="I378" s="42">
        <f t="shared" si="35"/>
        <v>7300</v>
      </c>
      <c r="J378" s="49">
        <f t="shared" si="34"/>
        <v>0.819488100583745</v>
      </c>
      <c r="K378" s="47"/>
    </row>
    <row r="379" spans="1:11" ht="10.5" customHeight="1">
      <c r="A379" s="3"/>
      <c r="B379" s="3"/>
      <c r="C379" s="7"/>
      <c r="D379" s="20">
        <v>4120</v>
      </c>
      <c r="E379" s="21" t="s">
        <v>12</v>
      </c>
      <c r="F379" s="30">
        <v>1065</v>
      </c>
      <c r="G379" s="30">
        <v>0</v>
      </c>
      <c r="H379" s="30">
        <v>1021</v>
      </c>
      <c r="I379" s="42">
        <f t="shared" si="35"/>
        <v>1021</v>
      </c>
      <c r="J379" s="49">
        <f t="shared" si="34"/>
        <v>0.9586854460093897</v>
      </c>
      <c r="K379" s="47"/>
    </row>
    <row r="380" spans="1:11" ht="10.5" customHeight="1">
      <c r="A380" s="3"/>
      <c r="B380" s="3"/>
      <c r="C380" s="7"/>
      <c r="D380" s="20">
        <v>4210</v>
      </c>
      <c r="E380" s="21" t="s">
        <v>13</v>
      </c>
      <c r="F380" s="30">
        <v>11194</v>
      </c>
      <c r="G380" s="30">
        <v>0</v>
      </c>
      <c r="H380" s="30">
        <v>3200</v>
      </c>
      <c r="I380" s="42">
        <f t="shared" si="35"/>
        <v>3200</v>
      </c>
      <c r="J380" s="49">
        <f t="shared" si="34"/>
        <v>0.2858674289798106</v>
      </c>
      <c r="K380" s="47"/>
    </row>
    <row r="381" spans="1:11" ht="10.5" customHeight="1">
      <c r="A381" s="3"/>
      <c r="B381" s="3"/>
      <c r="C381" s="7"/>
      <c r="D381" s="20">
        <v>4270</v>
      </c>
      <c r="E381" s="21" t="s">
        <v>15</v>
      </c>
      <c r="F381" s="30">
        <v>3820</v>
      </c>
      <c r="G381" s="30">
        <v>0</v>
      </c>
      <c r="H381" s="30">
        <v>0</v>
      </c>
      <c r="I381" s="42">
        <f t="shared" si="35"/>
        <v>0</v>
      </c>
      <c r="J381" s="49">
        <f t="shared" si="34"/>
        <v>0</v>
      </c>
      <c r="K381" s="47"/>
    </row>
    <row r="382" spans="1:11" ht="10.5" customHeight="1">
      <c r="A382" s="3"/>
      <c r="B382" s="3"/>
      <c r="C382" s="7"/>
      <c r="D382" s="20">
        <v>4300</v>
      </c>
      <c r="E382" s="21" t="s">
        <v>8</v>
      </c>
      <c r="F382" s="30">
        <v>43883</v>
      </c>
      <c r="G382" s="30">
        <v>0</v>
      </c>
      <c r="H382" s="30">
        <v>42363</v>
      </c>
      <c r="I382" s="42">
        <f t="shared" si="35"/>
        <v>42363</v>
      </c>
      <c r="J382" s="49">
        <f t="shared" si="34"/>
        <v>0.9653624410363922</v>
      </c>
      <c r="K382" s="47"/>
    </row>
    <row r="383" spans="1:11" ht="10.5" customHeight="1">
      <c r="A383" s="3"/>
      <c r="B383" s="3"/>
      <c r="C383" s="7"/>
      <c r="D383" s="20">
        <v>4410</v>
      </c>
      <c r="E383" s="21" t="s">
        <v>16</v>
      </c>
      <c r="F383" s="30">
        <v>65</v>
      </c>
      <c r="G383" s="30">
        <v>0</v>
      </c>
      <c r="H383" s="30">
        <v>33</v>
      </c>
      <c r="I383" s="42">
        <f t="shared" si="35"/>
        <v>33</v>
      </c>
      <c r="J383" s="49">
        <f t="shared" si="34"/>
        <v>0.5076923076923077</v>
      </c>
      <c r="K383" s="47"/>
    </row>
    <row r="384" spans="1:11" ht="23.25" customHeight="1">
      <c r="A384" s="3"/>
      <c r="B384" s="3"/>
      <c r="C384" s="7"/>
      <c r="D384" s="20">
        <v>4440</v>
      </c>
      <c r="E384" s="27" t="s">
        <v>73</v>
      </c>
      <c r="F384" s="30">
        <v>1015</v>
      </c>
      <c r="G384" s="30">
        <v>0</v>
      </c>
      <c r="H384" s="30">
        <v>1035</v>
      </c>
      <c r="I384" s="42">
        <f t="shared" si="35"/>
        <v>1035</v>
      </c>
      <c r="J384" s="49">
        <f t="shared" si="34"/>
        <v>1.019704433497537</v>
      </c>
      <c r="K384" s="47"/>
    </row>
    <row r="385" spans="1:11" ht="12.75" customHeight="1">
      <c r="A385" s="3"/>
      <c r="B385" s="3"/>
      <c r="C385" s="7"/>
      <c r="D385" s="20">
        <v>6060</v>
      </c>
      <c r="E385" s="27" t="s">
        <v>78</v>
      </c>
      <c r="F385" s="30">
        <v>13000</v>
      </c>
      <c r="G385" s="30">
        <v>0</v>
      </c>
      <c r="H385" s="30">
        <v>0</v>
      </c>
      <c r="I385" s="42">
        <f t="shared" si="35"/>
        <v>0</v>
      </c>
      <c r="J385" s="49">
        <f t="shared" si="34"/>
        <v>0</v>
      </c>
      <c r="K385" s="47"/>
    </row>
    <row r="386" spans="1:11" ht="10.5" customHeight="1">
      <c r="A386" s="3"/>
      <c r="B386" s="23">
        <v>85333</v>
      </c>
      <c r="C386" s="16"/>
      <c r="D386" s="18"/>
      <c r="E386" s="19" t="s">
        <v>58</v>
      </c>
      <c r="F386" s="29">
        <f>SUM(F387:F399)</f>
        <v>825900</v>
      </c>
      <c r="G386" s="29">
        <f>SUM(G387:G399)</f>
        <v>848802</v>
      </c>
      <c r="H386" s="29">
        <f>SUM(H387:H399)</f>
        <v>0</v>
      </c>
      <c r="I386" s="29">
        <f>SUM(I387:I399)</f>
        <v>848802</v>
      </c>
      <c r="J386" s="48">
        <f t="shared" si="34"/>
        <v>1.0277297493643298</v>
      </c>
      <c r="K386" s="47"/>
    </row>
    <row r="387" spans="1:11" ht="21.75" customHeight="1">
      <c r="A387" s="3"/>
      <c r="B387" s="3"/>
      <c r="C387" s="7"/>
      <c r="D387" s="20">
        <v>3020</v>
      </c>
      <c r="E387" s="27" t="s">
        <v>71</v>
      </c>
      <c r="F387" s="30">
        <v>4250</v>
      </c>
      <c r="G387" s="30">
        <v>3200</v>
      </c>
      <c r="H387" s="30"/>
      <c r="I387" s="42">
        <f aca="true" t="shared" si="36" ref="I387:I399">SUM(G387:H387)</f>
        <v>3200</v>
      </c>
      <c r="J387" s="49">
        <f t="shared" si="34"/>
        <v>0.7529411764705882</v>
      </c>
      <c r="K387" s="47"/>
    </row>
    <row r="388" spans="1:11" ht="12.75" customHeight="1">
      <c r="A388" s="3"/>
      <c r="B388" s="3"/>
      <c r="C388" s="7"/>
      <c r="D388" s="20">
        <v>4010</v>
      </c>
      <c r="E388" s="21" t="s">
        <v>70</v>
      </c>
      <c r="F388" s="30">
        <v>487482</v>
      </c>
      <c r="G388" s="30">
        <v>525807</v>
      </c>
      <c r="H388" s="30"/>
      <c r="I388" s="42">
        <f t="shared" si="36"/>
        <v>525807</v>
      </c>
      <c r="J388" s="49">
        <f t="shared" si="34"/>
        <v>1.0786182874444594</v>
      </c>
      <c r="K388" s="47"/>
    </row>
    <row r="389" spans="1:11" ht="10.5" customHeight="1">
      <c r="A389" s="3"/>
      <c r="B389" s="3"/>
      <c r="C389" s="7"/>
      <c r="D389" s="20">
        <v>4040</v>
      </c>
      <c r="E389" s="21" t="s">
        <v>10</v>
      </c>
      <c r="F389" s="30">
        <v>37234</v>
      </c>
      <c r="G389" s="30">
        <v>42100</v>
      </c>
      <c r="H389" s="30"/>
      <c r="I389" s="42">
        <f t="shared" si="36"/>
        <v>42100</v>
      </c>
      <c r="J389" s="49">
        <f t="shared" si="34"/>
        <v>1.130687006499436</v>
      </c>
      <c r="K389" s="47"/>
    </row>
    <row r="390" spans="1:11" ht="10.5" customHeight="1">
      <c r="A390" s="3"/>
      <c r="B390" s="3"/>
      <c r="C390" s="7"/>
      <c r="D390" s="20">
        <v>4110</v>
      </c>
      <c r="E390" s="21" t="s">
        <v>11</v>
      </c>
      <c r="F390" s="30">
        <v>92922</v>
      </c>
      <c r="G390" s="30">
        <v>94642</v>
      </c>
      <c r="H390" s="30"/>
      <c r="I390" s="42">
        <f t="shared" si="36"/>
        <v>94642</v>
      </c>
      <c r="J390" s="49">
        <f t="shared" si="34"/>
        <v>1.0185101482964207</v>
      </c>
      <c r="K390" s="47"/>
    </row>
    <row r="391" spans="1:11" ht="10.5" customHeight="1">
      <c r="A391" s="3"/>
      <c r="B391" s="3"/>
      <c r="C391" s="7"/>
      <c r="D391" s="20">
        <v>4120</v>
      </c>
      <c r="E391" s="21" t="s">
        <v>12</v>
      </c>
      <c r="F391" s="30">
        <v>12733</v>
      </c>
      <c r="G391" s="30">
        <v>13458</v>
      </c>
      <c r="H391" s="30"/>
      <c r="I391" s="42">
        <f t="shared" si="36"/>
        <v>13458</v>
      </c>
      <c r="J391" s="49">
        <f t="shared" si="34"/>
        <v>1.0569386633157936</v>
      </c>
      <c r="K391" s="47"/>
    </row>
    <row r="392" spans="1:11" ht="10.5" customHeight="1">
      <c r="A392" s="3"/>
      <c r="B392" s="3"/>
      <c r="C392" s="7"/>
      <c r="D392" s="20">
        <v>4210</v>
      </c>
      <c r="E392" s="21" t="s">
        <v>13</v>
      </c>
      <c r="F392" s="30">
        <v>31374</v>
      </c>
      <c r="G392" s="30">
        <v>24090</v>
      </c>
      <c r="H392" s="33"/>
      <c r="I392" s="42">
        <f t="shared" si="36"/>
        <v>24090</v>
      </c>
      <c r="J392" s="49">
        <f t="shared" si="34"/>
        <v>0.7678332377127558</v>
      </c>
      <c r="K392" s="47"/>
    </row>
    <row r="393" spans="1:11" ht="10.5" customHeight="1">
      <c r="A393" s="3"/>
      <c r="B393" s="3"/>
      <c r="C393" s="7"/>
      <c r="D393" s="20">
        <v>4260</v>
      </c>
      <c r="E393" s="21" t="s">
        <v>14</v>
      </c>
      <c r="F393" s="30">
        <v>5665</v>
      </c>
      <c r="G393" s="30">
        <v>5665</v>
      </c>
      <c r="H393" s="33"/>
      <c r="I393" s="42">
        <f t="shared" si="36"/>
        <v>5665</v>
      </c>
      <c r="J393" s="49">
        <f t="shared" si="34"/>
        <v>1</v>
      </c>
      <c r="K393" s="47"/>
    </row>
    <row r="394" spans="1:11" ht="10.5" customHeight="1">
      <c r="A394" s="3"/>
      <c r="B394" s="3"/>
      <c r="C394" s="7"/>
      <c r="D394" s="20">
        <v>4270</v>
      </c>
      <c r="E394" s="21" t="s">
        <v>15</v>
      </c>
      <c r="F394" s="30">
        <v>1600</v>
      </c>
      <c r="G394" s="30">
        <v>2600</v>
      </c>
      <c r="H394" s="33"/>
      <c r="I394" s="42">
        <f t="shared" si="36"/>
        <v>2600</v>
      </c>
      <c r="J394" s="49">
        <f t="shared" si="34"/>
        <v>1.625</v>
      </c>
      <c r="K394" s="47"/>
    </row>
    <row r="395" spans="1:11" ht="10.5" customHeight="1">
      <c r="A395" s="3"/>
      <c r="B395" s="3"/>
      <c r="C395" s="7"/>
      <c r="D395" s="20">
        <v>4300</v>
      </c>
      <c r="E395" s="21" t="s">
        <v>8</v>
      </c>
      <c r="F395" s="30">
        <v>115637</v>
      </c>
      <c r="G395" s="30">
        <v>114200</v>
      </c>
      <c r="H395" s="30"/>
      <c r="I395" s="42">
        <f t="shared" si="36"/>
        <v>114200</v>
      </c>
      <c r="J395" s="49">
        <f t="shared" si="34"/>
        <v>0.9875731815941264</v>
      </c>
      <c r="K395" s="47"/>
    </row>
    <row r="396" spans="1:11" ht="10.5" customHeight="1">
      <c r="A396" s="3"/>
      <c r="B396" s="3"/>
      <c r="C396" s="7"/>
      <c r="D396" s="20">
        <v>4410</v>
      </c>
      <c r="E396" s="21" t="s">
        <v>16</v>
      </c>
      <c r="F396" s="30">
        <v>500</v>
      </c>
      <c r="G396" s="30">
        <v>500</v>
      </c>
      <c r="H396" s="30"/>
      <c r="I396" s="42">
        <f t="shared" si="36"/>
        <v>500</v>
      </c>
      <c r="J396" s="49">
        <f t="shared" si="34"/>
        <v>1</v>
      </c>
      <c r="K396" s="47"/>
    </row>
    <row r="397" spans="1:11" ht="10.5" customHeight="1">
      <c r="A397" s="68"/>
      <c r="B397" s="68"/>
      <c r="C397" s="69"/>
      <c r="D397" s="70">
        <v>4430</v>
      </c>
      <c r="E397" s="71" t="s">
        <v>17</v>
      </c>
      <c r="F397" s="35">
        <v>3830</v>
      </c>
      <c r="G397" s="35">
        <v>4600</v>
      </c>
      <c r="H397" s="35"/>
      <c r="I397" s="72">
        <f t="shared" si="36"/>
        <v>4600</v>
      </c>
      <c r="J397" s="49">
        <f t="shared" si="34"/>
        <v>1.2010443864229765</v>
      </c>
      <c r="K397" s="47"/>
    </row>
    <row r="398" spans="1:11" ht="22.5" customHeight="1">
      <c r="A398" s="3"/>
      <c r="B398" s="3"/>
      <c r="C398" s="7"/>
      <c r="D398" s="20">
        <v>4440</v>
      </c>
      <c r="E398" s="27" t="s">
        <v>73</v>
      </c>
      <c r="F398" s="30">
        <v>21673</v>
      </c>
      <c r="G398" s="30">
        <v>17940</v>
      </c>
      <c r="H398" s="30"/>
      <c r="I398" s="42">
        <f t="shared" si="36"/>
        <v>17940</v>
      </c>
      <c r="J398" s="49">
        <f t="shared" si="34"/>
        <v>0.8277580399575508</v>
      </c>
      <c r="K398" s="47"/>
    </row>
    <row r="399" spans="1:11" ht="22.5" customHeight="1">
      <c r="A399" s="3"/>
      <c r="B399" s="3"/>
      <c r="C399" s="7"/>
      <c r="D399" s="20">
        <v>6060</v>
      </c>
      <c r="E399" s="27" t="s">
        <v>78</v>
      </c>
      <c r="F399" s="30">
        <v>11000</v>
      </c>
      <c r="G399" s="30">
        <v>0</v>
      </c>
      <c r="H399" s="30"/>
      <c r="I399" s="42">
        <f t="shared" si="36"/>
        <v>0</v>
      </c>
      <c r="J399" s="49">
        <f t="shared" si="34"/>
        <v>0</v>
      </c>
      <c r="K399" s="47"/>
    </row>
    <row r="400" spans="1:11" ht="22.5" customHeight="1">
      <c r="A400" s="3"/>
      <c r="B400" s="23">
        <v>85246</v>
      </c>
      <c r="C400" s="16"/>
      <c r="D400" s="18"/>
      <c r="E400" s="19" t="s">
        <v>124</v>
      </c>
      <c r="F400" s="29">
        <f>+F401</f>
        <v>3079</v>
      </c>
      <c r="G400" s="29">
        <f>SUM(G401)</f>
        <v>2781</v>
      </c>
      <c r="H400" s="29">
        <f>SUM(H401)</f>
        <v>0</v>
      </c>
      <c r="I400" s="41">
        <f>SUM(I401)</f>
        <v>2781</v>
      </c>
      <c r="J400" s="48">
        <f t="shared" si="34"/>
        <v>0.9032153296524845</v>
      </c>
      <c r="K400" s="47"/>
    </row>
    <row r="401" spans="1:11" ht="12" customHeight="1">
      <c r="A401" s="3"/>
      <c r="B401" s="3"/>
      <c r="C401" s="7"/>
      <c r="D401" s="20">
        <v>4300</v>
      </c>
      <c r="E401" s="21" t="s">
        <v>8</v>
      </c>
      <c r="F401" s="30">
        <v>3079</v>
      </c>
      <c r="G401" s="30">
        <v>2781</v>
      </c>
      <c r="H401" s="30"/>
      <c r="I401" s="42">
        <f>SUM(G401:H401)</f>
        <v>2781</v>
      </c>
      <c r="J401" s="49">
        <f t="shared" si="34"/>
        <v>0.9032153296524845</v>
      </c>
      <c r="K401" s="47"/>
    </row>
    <row r="402" spans="1:11" ht="12.75" customHeight="1">
      <c r="A402" s="3"/>
      <c r="B402" s="23">
        <v>85395</v>
      </c>
      <c r="C402" s="16"/>
      <c r="D402" s="18"/>
      <c r="E402" s="19" t="s">
        <v>25</v>
      </c>
      <c r="F402" s="29">
        <f>SUM(F403:F407)</f>
        <v>22787</v>
      </c>
      <c r="G402" s="29">
        <f>SUM(G403:G407)</f>
        <v>15000</v>
      </c>
      <c r="H402" s="29">
        <f>SUM(H403:H407)</f>
        <v>0</v>
      </c>
      <c r="I402" s="29">
        <f>SUM(I403:I407)</f>
        <v>15000</v>
      </c>
      <c r="J402" s="48">
        <f t="shared" si="34"/>
        <v>0.6582700662658534</v>
      </c>
      <c r="K402" s="47"/>
    </row>
    <row r="403" spans="1:11" ht="35.25" customHeight="1">
      <c r="A403" s="3"/>
      <c r="B403" s="3"/>
      <c r="C403" s="7"/>
      <c r="D403" s="20">
        <v>2820</v>
      </c>
      <c r="E403" s="73" t="s">
        <v>99</v>
      </c>
      <c r="F403" s="30">
        <v>12060</v>
      </c>
      <c r="G403" s="30">
        <v>15000</v>
      </c>
      <c r="H403" s="30">
        <v>0</v>
      </c>
      <c r="I403" s="42">
        <f>SUM(G403:H403)</f>
        <v>15000</v>
      </c>
      <c r="J403" s="49">
        <f t="shared" si="34"/>
        <v>1.243781094527363</v>
      </c>
      <c r="K403" s="47"/>
    </row>
    <row r="404" spans="1:11" ht="14.25" customHeight="1">
      <c r="A404" s="3"/>
      <c r="B404" s="3"/>
      <c r="C404" s="7"/>
      <c r="D404" s="20">
        <v>4110</v>
      </c>
      <c r="E404" s="21" t="s">
        <v>11</v>
      </c>
      <c r="F404" s="30">
        <v>404</v>
      </c>
      <c r="G404" s="30"/>
      <c r="H404" s="30"/>
      <c r="I404" s="42"/>
      <c r="J404" s="49"/>
      <c r="K404" s="47"/>
    </row>
    <row r="405" spans="1:11" ht="15" customHeight="1">
      <c r="A405" s="3"/>
      <c r="B405" s="3"/>
      <c r="C405" s="7"/>
      <c r="D405" s="20">
        <v>4120</v>
      </c>
      <c r="E405" s="21" t="s">
        <v>12</v>
      </c>
      <c r="F405" s="30">
        <v>56</v>
      </c>
      <c r="G405" s="30"/>
      <c r="H405" s="30"/>
      <c r="I405" s="42"/>
      <c r="J405" s="49"/>
      <c r="K405" s="47"/>
    </row>
    <row r="406" spans="1:11" ht="12.75" customHeight="1">
      <c r="A406" s="3"/>
      <c r="B406" s="3"/>
      <c r="C406" s="7"/>
      <c r="D406" s="20">
        <v>4300</v>
      </c>
      <c r="E406" s="21" t="s">
        <v>8</v>
      </c>
      <c r="F406" s="30">
        <v>9040</v>
      </c>
      <c r="G406" s="30"/>
      <c r="H406" s="30"/>
      <c r="I406" s="42"/>
      <c r="J406" s="49"/>
      <c r="K406" s="47"/>
    </row>
    <row r="407" spans="1:11" ht="24.75" customHeight="1">
      <c r="A407" s="3"/>
      <c r="B407" s="3"/>
      <c r="C407" s="7"/>
      <c r="D407" s="20">
        <v>4440</v>
      </c>
      <c r="E407" s="27" t="s">
        <v>73</v>
      </c>
      <c r="F407" s="30">
        <v>1227</v>
      </c>
      <c r="G407" s="30"/>
      <c r="H407" s="30"/>
      <c r="I407" s="42"/>
      <c r="J407" s="49"/>
      <c r="K407" s="47"/>
    </row>
    <row r="408" spans="1:11" ht="17.25" customHeight="1">
      <c r="A408" s="25">
        <v>854</v>
      </c>
      <c r="B408" s="8"/>
      <c r="C408" s="8"/>
      <c r="D408" s="12"/>
      <c r="E408" s="13" t="s">
        <v>105</v>
      </c>
      <c r="F408" s="28">
        <f>SUM(F409,F422,F433,F435)</f>
        <v>1170926</v>
      </c>
      <c r="G408" s="28">
        <f>SUM(G409,G422,G433,G435)</f>
        <v>1308555</v>
      </c>
      <c r="H408" s="28">
        <f>SUM(H409,H422,H433,H435)</f>
        <v>0</v>
      </c>
      <c r="I408" s="28">
        <f>SUM(I409,I422,I433,I435)</f>
        <v>1308555</v>
      </c>
      <c r="J408" s="50">
        <f aca="true" t="shared" si="37" ref="J408:J439">+I408/F408</f>
        <v>1.1175385976568972</v>
      </c>
      <c r="K408" s="47"/>
    </row>
    <row r="409" spans="1:11" ht="24" customHeight="1">
      <c r="A409" s="3"/>
      <c r="B409" s="36">
        <v>85406</v>
      </c>
      <c r="C409" s="15"/>
      <c r="D409" s="14"/>
      <c r="E409" s="53" t="s">
        <v>106</v>
      </c>
      <c r="F409" s="31">
        <f>SUM(F410:F421)</f>
        <v>840194</v>
      </c>
      <c r="G409" s="31">
        <f>SUM(G410:G421)</f>
        <v>935960</v>
      </c>
      <c r="H409" s="31">
        <f>SUM(H410:H421)</f>
        <v>0</v>
      </c>
      <c r="I409" s="43">
        <f>SUM(I410:I421)</f>
        <v>935960</v>
      </c>
      <c r="J409" s="48">
        <f t="shared" si="37"/>
        <v>1.1139808187156777</v>
      </c>
      <c r="K409" s="47"/>
    </row>
    <row r="410" spans="1:11" ht="22.5" customHeight="1">
      <c r="A410" s="3"/>
      <c r="B410" s="3"/>
      <c r="C410" s="7"/>
      <c r="D410" s="20">
        <v>3020</v>
      </c>
      <c r="E410" s="27" t="s">
        <v>71</v>
      </c>
      <c r="F410" s="30">
        <v>6518</v>
      </c>
      <c r="G410" s="30">
        <v>6518</v>
      </c>
      <c r="H410" s="30">
        <v>0</v>
      </c>
      <c r="I410" s="42">
        <f aca="true" t="shared" si="38" ref="I410:I421">SUM(G410:H410)</f>
        <v>6518</v>
      </c>
      <c r="J410" s="49">
        <f t="shared" si="37"/>
        <v>1</v>
      </c>
      <c r="K410" s="47"/>
    </row>
    <row r="411" spans="1:11" ht="12" customHeight="1">
      <c r="A411" s="3"/>
      <c r="B411" s="3"/>
      <c r="C411" s="7"/>
      <c r="D411" s="20">
        <v>4010</v>
      </c>
      <c r="E411" s="21" t="s">
        <v>70</v>
      </c>
      <c r="F411" s="30">
        <v>567745</v>
      </c>
      <c r="G411" s="30">
        <v>630644</v>
      </c>
      <c r="H411" s="30">
        <v>0</v>
      </c>
      <c r="I411" s="42">
        <f t="shared" si="38"/>
        <v>630644</v>
      </c>
      <c r="J411" s="49">
        <f t="shared" si="37"/>
        <v>1.1107874133633937</v>
      </c>
      <c r="K411" s="77"/>
    </row>
    <row r="412" spans="1:11" ht="10.5" customHeight="1">
      <c r="A412" s="3"/>
      <c r="B412" s="3"/>
      <c r="C412" s="7"/>
      <c r="D412" s="20">
        <v>4040</v>
      </c>
      <c r="E412" s="21" t="s">
        <v>10</v>
      </c>
      <c r="F412" s="30">
        <v>40513</v>
      </c>
      <c r="G412" s="30">
        <v>47267</v>
      </c>
      <c r="H412" s="30">
        <v>0</v>
      </c>
      <c r="I412" s="42">
        <f t="shared" si="38"/>
        <v>47267</v>
      </c>
      <c r="J412" s="49">
        <f t="shared" si="37"/>
        <v>1.1667119196307358</v>
      </c>
      <c r="K412" s="77"/>
    </row>
    <row r="413" spans="1:11" ht="10.5" customHeight="1">
      <c r="A413" s="3"/>
      <c r="B413" s="3"/>
      <c r="C413" s="7"/>
      <c r="D413" s="20">
        <v>4110</v>
      </c>
      <c r="E413" s="21" t="s">
        <v>11</v>
      </c>
      <c r="F413" s="30">
        <v>101075</v>
      </c>
      <c r="G413" s="30">
        <v>120204</v>
      </c>
      <c r="H413" s="30">
        <v>0</v>
      </c>
      <c r="I413" s="42">
        <f t="shared" si="38"/>
        <v>120204</v>
      </c>
      <c r="J413" s="49">
        <f t="shared" si="37"/>
        <v>1.1892555033391046</v>
      </c>
      <c r="K413" s="77"/>
    </row>
    <row r="414" spans="1:11" ht="10.5" customHeight="1">
      <c r="A414" s="3"/>
      <c r="B414" s="3"/>
      <c r="C414" s="7"/>
      <c r="D414" s="20">
        <v>4120</v>
      </c>
      <c r="E414" s="21" t="s">
        <v>12</v>
      </c>
      <c r="F414" s="30">
        <v>14569</v>
      </c>
      <c r="G414" s="30">
        <v>16370</v>
      </c>
      <c r="H414" s="30">
        <v>0</v>
      </c>
      <c r="I414" s="42">
        <f t="shared" si="38"/>
        <v>16370</v>
      </c>
      <c r="J414" s="49">
        <f t="shared" si="37"/>
        <v>1.1236186423227401</v>
      </c>
      <c r="K414" s="77"/>
    </row>
    <row r="415" spans="1:11" ht="10.5" customHeight="1">
      <c r="A415" s="3"/>
      <c r="B415" s="3"/>
      <c r="C415" s="7"/>
      <c r="D415" s="20">
        <v>4210</v>
      </c>
      <c r="E415" s="21" t="s">
        <v>13</v>
      </c>
      <c r="F415" s="30">
        <v>15636</v>
      </c>
      <c r="G415" s="30">
        <v>15636</v>
      </c>
      <c r="H415" s="30">
        <v>0</v>
      </c>
      <c r="I415" s="42">
        <f t="shared" si="38"/>
        <v>15636</v>
      </c>
      <c r="J415" s="49">
        <f t="shared" si="37"/>
        <v>1</v>
      </c>
      <c r="K415" s="77"/>
    </row>
    <row r="416" spans="1:11" ht="21.75" customHeight="1">
      <c r="A416" s="3"/>
      <c r="B416" s="3"/>
      <c r="C416" s="7"/>
      <c r="D416" s="20">
        <v>4240</v>
      </c>
      <c r="E416" s="27" t="s">
        <v>94</v>
      </c>
      <c r="F416" s="30">
        <v>3000</v>
      </c>
      <c r="G416" s="30">
        <v>3000</v>
      </c>
      <c r="H416" s="30">
        <v>0</v>
      </c>
      <c r="I416" s="42">
        <f t="shared" si="38"/>
        <v>3000</v>
      </c>
      <c r="J416" s="49">
        <f t="shared" si="37"/>
        <v>1</v>
      </c>
      <c r="K416" s="77"/>
    </row>
    <row r="417" spans="1:11" ht="10.5" customHeight="1">
      <c r="A417" s="3"/>
      <c r="B417" s="3"/>
      <c r="C417" s="7"/>
      <c r="D417" s="20">
        <v>4260</v>
      </c>
      <c r="E417" s="21" t="s">
        <v>14</v>
      </c>
      <c r="F417" s="30">
        <v>2964</v>
      </c>
      <c r="G417" s="30">
        <v>2964</v>
      </c>
      <c r="H417" s="30">
        <v>0</v>
      </c>
      <c r="I417" s="42">
        <f t="shared" si="38"/>
        <v>2964</v>
      </c>
      <c r="J417" s="49">
        <f t="shared" si="37"/>
        <v>1</v>
      </c>
      <c r="K417" s="47"/>
    </row>
    <row r="418" spans="1:11" ht="10.5" customHeight="1">
      <c r="A418" s="3"/>
      <c r="B418" s="3"/>
      <c r="C418" s="7"/>
      <c r="D418" s="20">
        <v>4270</v>
      </c>
      <c r="E418" s="21" t="s">
        <v>15</v>
      </c>
      <c r="F418" s="30">
        <v>2575</v>
      </c>
      <c r="G418" s="30">
        <v>2575</v>
      </c>
      <c r="H418" s="30">
        <v>0</v>
      </c>
      <c r="I418" s="42">
        <f t="shared" si="38"/>
        <v>2575</v>
      </c>
      <c r="J418" s="49">
        <f t="shared" si="37"/>
        <v>1</v>
      </c>
      <c r="K418" s="47"/>
    </row>
    <row r="419" spans="1:11" ht="10.5" customHeight="1">
      <c r="A419" s="3"/>
      <c r="B419" s="3"/>
      <c r="C419" s="7"/>
      <c r="D419" s="20">
        <v>4300</v>
      </c>
      <c r="E419" s="21" t="s">
        <v>8</v>
      </c>
      <c r="F419" s="30">
        <v>42124</v>
      </c>
      <c r="G419" s="30">
        <v>41224</v>
      </c>
      <c r="H419" s="30">
        <v>0</v>
      </c>
      <c r="I419" s="42">
        <f t="shared" si="38"/>
        <v>41224</v>
      </c>
      <c r="J419" s="49">
        <f t="shared" si="37"/>
        <v>0.9786345076440984</v>
      </c>
      <c r="K419" s="47"/>
    </row>
    <row r="420" spans="1:11" ht="10.5" customHeight="1">
      <c r="A420" s="3"/>
      <c r="B420" s="3"/>
      <c r="C420" s="7"/>
      <c r="D420" s="20">
        <v>4410</v>
      </c>
      <c r="E420" s="21" t="s">
        <v>16</v>
      </c>
      <c r="F420" s="30">
        <v>3279</v>
      </c>
      <c r="G420" s="30">
        <v>3279</v>
      </c>
      <c r="H420" s="30">
        <v>0</v>
      </c>
      <c r="I420" s="42">
        <f t="shared" si="38"/>
        <v>3279</v>
      </c>
      <c r="J420" s="49">
        <f t="shared" si="37"/>
        <v>1</v>
      </c>
      <c r="K420" s="47"/>
    </row>
    <row r="421" spans="1:11" ht="24.75" customHeight="1">
      <c r="A421" s="3"/>
      <c r="B421" s="3"/>
      <c r="C421" s="7"/>
      <c r="D421" s="20">
        <v>4440</v>
      </c>
      <c r="E421" s="27" t="s">
        <v>73</v>
      </c>
      <c r="F421" s="30">
        <v>40196</v>
      </c>
      <c r="G421" s="30">
        <v>46279</v>
      </c>
      <c r="H421" s="30">
        <v>0</v>
      </c>
      <c r="I421" s="42">
        <f t="shared" si="38"/>
        <v>46279</v>
      </c>
      <c r="J421" s="49">
        <f t="shared" si="37"/>
        <v>1.151333466016519</v>
      </c>
      <c r="K421" s="47"/>
    </row>
    <row r="422" spans="1:11" ht="10.5" customHeight="1">
      <c r="A422" s="3"/>
      <c r="B422" s="23">
        <v>85410</v>
      </c>
      <c r="C422" s="16"/>
      <c r="D422" s="18"/>
      <c r="E422" s="19" t="s">
        <v>59</v>
      </c>
      <c r="F422" s="29">
        <f>SUM(F423:F432)</f>
        <v>125523</v>
      </c>
      <c r="G422" s="29">
        <f>SUM(G423:G432)</f>
        <v>152112</v>
      </c>
      <c r="H422" s="29">
        <f>SUM(H423:H432)</f>
        <v>0</v>
      </c>
      <c r="I422" s="41">
        <f>SUM(I423:I432)</f>
        <v>152112</v>
      </c>
      <c r="J422" s="48">
        <f t="shared" si="37"/>
        <v>1.211825721182572</v>
      </c>
      <c r="K422" s="47"/>
    </row>
    <row r="423" spans="1:11" ht="24" customHeight="1">
      <c r="A423" s="3"/>
      <c r="B423" s="3"/>
      <c r="C423" s="7"/>
      <c r="D423" s="20">
        <v>3020</v>
      </c>
      <c r="E423" s="27" t="s">
        <v>71</v>
      </c>
      <c r="F423" s="30">
        <v>1708</v>
      </c>
      <c r="G423" s="30">
        <v>1708</v>
      </c>
      <c r="H423" s="30">
        <v>0</v>
      </c>
      <c r="I423" s="42">
        <f aca="true" t="shared" si="39" ref="I423:I432">SUM(G423:H423)</f>
        <v>1708</v>
      </c>
      <c r="J423" s="49">
        <f t="shared" si="37"/>
        <v>1</v>
      </c>
      <c r="K423" s="47"/>
    </row>
    <row r="424" spans="1:11" ht="12" customHeight="1">
      <c r="A424" s="3"/>
      <c r="B424" s="3"/>
      <c r="C424" s="7"/>
      <c r="D424" s="20">
        <v>4010</v>
      </c>
      <c r="E424" s="21" t="s">
        <v>70</v>
      </c>
      <c r="F424" s="30">
        <v>69593</v>
      </c>
      <c r="G424" s="30">
        <v>90530</v>
      </c>
      <c r="H424" s="30">
        <v>0</v>
      </c>
      <c r="I424" s="42">
        <f t="shared" si="39"/>
        <v>90530</v>
      </c>
      <c r="J424" s="49">
        <f t="shared" si="37"/>
        <v>1.300849223341428</v>
      </c>
      <c r="K424" s="77"/>
    </row>
    <row r="425" spans="1:11" ht="10.5" customHeight="1">
      <c r="A425" s="3"/>
      <c r="B425" s="3"/>
      <c r="C425" s="7"/>
      <c r="D425" s="20">
        <v>4040</v>
      </c>
      <c r="E425" s="21" t="s">
        <v>10</v>
      </c>
      <c r="F425" s="30">
        <v>7022</v>
      </c>
      <c r="G425" s="30">
        <v>6724</v>
      </c>
      <c r="H425" s="30">
        <v>0</v>
      </c>
      <c r="I425" s="42">
        <f t="shared" si="39"/>
        <v>6724</v>
      </c>
      <c r="J425" s="49">
        <f t="shared" si="37"/>
        <v>0.9575619481629165</v>
      </c>
      <c r="K425" s="77"/>
    </row>
    <row r="426" spans="1:11" ht="10.5" customHeight="1">
      <c r="A426" s="3"/>
      <c r="B426" s="3"/>
      <c r="C426" s="7"/>
      <c r="D426" s="20">
        <v>4110</v>
      </c>
      <c r="E426" s="21" t="s">
        <v>11</v>
      </c>
      <c r="F426" s="30">
        <v>12450</v>
      </c>
      <c r="G426" s="30">
        <v>17481</v>
      </c>
      <c r="H426" s="30">
        <v>0</v>
      </c>
      <c r="I426" s="42">
        <f t="shared" si="39"/>
        <v>17481</v>
      </c>
      <c r="J426" s="49">
        <f t="shared" si="37"/>
        <v>1.4040963855421686</v>
      </c>
      <c r="K426" s="77"/>
    </row>
    <row r="427" spans="1:11" ht="10.5" customHeight="1">
      <c r="A427" s="3"/>
      <c r="B427" s="3"/>
      <c r="C427" s="7"/>
      <c r="D427" s="20">
        <v>4120</v>
      </c>
      <c r="E427" s="21" t="s">
        <v>12</v>
      </c>
      <c r="F427" s="30">
        <v>1700</v>
      </c>
      <c r="G427" s="30">
        <v>2453</v>
      </c>
      <c r="H427" s="30">
        <v>0</v>
      </c>
      <c r="I427" s="42">
        <f t="shared" si="39"/>
        <v>2453</v>
      </c>
      <c r="J427" s="49">
        <f t="shared" si="37"/>
        <v>1.4429411764705882</v>
      </c>
      <c r="K427" s="77"/>
    </row>
    <row r="428" spans="1:11" ht="10.5" customHeight="1">
      <c r="A428" s="3"/>
      <c r="B428" s="3"/>
      <c r="C428" s="7"/>
      <c r="D428" s="20">
        <v>4210</v>
      </c>
      <c r="E428" s="21" t="s">
        <v>13</v>
      </c>
      <c r="F428" s="30">
        <v>18800</v>
      </c>
      <c r="G428" s="30">
        <v>18800</v>
      </c>
      <c r="H428" s="30">
        <v>0</v>
      </c>
      <c r="I428" s="42">
        <f t="shared" si="39"/>
        <v>18800</v>
      </c>
      <c r="J428" s="49">
        <f t="shared" si="37"/>
        <v>1</v>
      </c>
      <c r="K428" s="77"/>
    </row>
    <row r="429" spans="1:11" ht="10.5" customHeight="1">
      <c r="A429" s="3"/>
      <c r="B429" s="3"/>
      <c r="C429" s="7"/>
      <c r="D429" s="20">
        <v>4260</v>
      </c>
      <c r="E429" s="21" t="s">
        <v>14</v>
      </c>
      <c r="F429" s="30">
        <v>5200</v>
      </c>
      <c r="G429" s="30">
        <v>5200</v>
      </c>
      <c r="H429" s="30">
        <v>0</v>
      </c>
      <c r="I429" s="42">
        <f t="shared" si="39"/>
        <v>5200</v>
      </c>
      <c r="J429" s="49">
        <f t="shared" si="37"/>
        <v>1</v>
      </c>
      <c r="K429" s="77"/>
    </row>
    <row r="430" spans="1:11" ht="10.5" customHeight="1">
      <c r="A430" s="3"/>
      <c r="B430" s="3"/>
      <c r="C430" s="7"/>
      <c r="D430" s="20">
        <v>4270</v>
      </c>
      <c r="E430" s="21" t="s">
        <v>15</v>
      </c>
      <c r="F430" s="30">
        <v>1700</v>
      </c>
      <c r="G430" s="30">
        <v>1700</v>
      </c>
      <c r="H430" s="30">
        <v>0</v>
      </c>
      <c r="I430" s="42">
        <f t="shared" si="39"/>
        <v>1700</v>
      </c>
      <c r="J430" s="49">
        <f t="shared" si="37"/>
        <v>1</v>
      </c>
      <c r="K430" s="47"/>
    </row>
    <row r="431" spans="1:11" ht="10.5" customHeight="1">
      <c r="A431" s="3"/>
      <c r="B431" s="3"/>
      <c r="C431" s="7"/>
      <c r="D431" s="20">
        <v>4300</v>
      </c>
      <c r="E431" s="21" t="s">
        <v>8</v>
      </c>
      <c r="F431" s="30">
        <v>1800</v>
      </c>
      <c r="G431" s="30">
        <v>1800</v>
      </c>
      <c r="H431" s="30">
        <v>0</v>
      </c>
      <c r="I431" s="42">
        <f t="shared" si="39"/>
        <v>1800</v>
      </c>
      <c r="J431" s="49">
        <f t="shared" si="37"/>
        <v>1</v>
      </c>
      <c r="K431" s="47"/>
    </row>
    <row r="432" spans="1:11" ht="24" customHeight="1">
      <c r="A432" s="68"/>
      <c r="B432" s="68"/>
      <c r="C432" s="69"/>
      <c r="D432" s="70">
        <v>4440</v>
      </c>
      <c r="E432" s="73" t="s">
        <v>73</v>
      </c>
      <c r="F432" s="35">
        <v>5550</v>
      </c>
      <c r="G432" s="35">
        <v>5716</v>
      </c>
      <c r="H432" s="35">
        <v>0</v>
      </c>
      <c r="I432" s="72">
        <f t="shared" si="39"/>
        <v>5716</v>
      </c>
      <c r="J432" s="49">
        <f t="shared" si="37"/>
        <v>1.0299099099099098</v>
      </c>
      <c r="K432" s="47"/>
    </row>
    <row r="433" spans="1:11" ht="10.5" customHeight="1">
      <c r="A433" s="3"/>
      <c r="B433" s="23">
        <v>85415</v>
      </c>
      <c r="C433" s="16"/>
      <c r="D433" s="18"/>
      <c r="E433" s="19" t="s">
        <v>60</v>
      </c>
      <c r="F433" s="29">
        <f>+F434</f>
        <v>200000</v>
      </c>
      <c r="G433" s="29">
        <f>SUM(G434)</f>
        <v>215000</v>
      </c>
      <c r="H433" s="29">
        <f>SUM(H434)</f>
        <v>0</v>
      </c>
      <c r="I433" s="41">
        <f>SUM(I434)</f>
        <v>215000</v>
      </c>
      <c r="J433" s="48">
        <f t="shared" si="37"/>
        <v>1.075</v>
      </c>
      <c r="K433" s="47"/>
    </row>
    <row r="434" spans="1:11" ht="13.5" customHeight="1">
      <c r="A434" s="3"/>
      <c r="B434" s="3"/>
      <c r="C434" s="7"/>
      <c r="D434" s="20">
        <v>3240</v>
      </c>
      <c r="E434" s="27" t="s">
        <v>107</v>
      </c>
      <c r="F434" s="30">
        <v>200000</v>
      </c>
      <c r="G434" s="30">
        <v>215000</v>
      </c>
      <c r="H434" s="30">
        <v>0</v>
      </c>
      <c r="I434" s="42">
        <f>SUM(G434:H434)</f>
        <v>215000</v>
      </c>
      <c r="J434" s="49">
        <f t="shared" si="37"/>
        <v>1.075</v>
      </c>
      <c r="K434" s="47"/>
    </row>
    <row r="435" spans="1:11" ht="13.5" customHeight="1">
      <c r="A435" s="3"/>
      <c r="B435" s="23">
        <v>85446</v>
      </c>
      <c r="C435" s="16"/>
      <c r="D435" s="18"/>
      <c r="E435" s="19" t="s">
        <v>124</v>
      </c>
      <c r="F435" s="29">
        <f>+F436</f>
        <v>5209</v>
      </c>
      <c r="G435" s="29">
        <f>SUM(G436)</f>
        <v>5483</v>
      </c>
      <c r="H435" s="29">
        <f>SUM(H436)</f>
        <v>0</v>
      </c>
      <c r="I435" s="41">
        <f>SUM(I436)</f>
        <v>5483</v>
      </c>
      <c r="J435" s="48">
        <f t="shared" si="37"/>
        <v>1.052601267037819</v>
      </c>
      <c r="K435" s="47"/>
    </row>
    <row r="436" spans="1:11" ht="13.5" customHeight="1">
      <c r="A436" s="3"/>
      <c r="B436" s="3"/>
      <c r="C436" s="7"/>
      <c r="D436" s="20">
        <v>4300</v>
      </c>
      <c r="E436" s="21" t="s">
        <v>8</v>
      </c>
      <c r="F436" s="30">
        <v>5209</v>
      </c>
      <c r="G436" s="30">
        <v>5483</v>
      </c>
      <c r="H436" s="30"/>
      <c r="I436" s="42">
        <f>SUM(G436:H436)</f>
        <v>5483</v>
      </c>
      <c r="J436" s="49">
        <f t="shared" si="37"/>
        <v>1.052601267037819</v>
      </c>
      <c r="K436" s="47"/>
    </row>
    <row r="437" spans="1:11" ht="17.25" customHeight="1">
      <c r="A437" s="25">
        <v>900</v>
      </c>
      <c r="B437" s="8"/>
      <c r="C437" s="8"/>
      <c r="D437" s="12"/>
      <c r="E437" s="13" t="s">
        <v>108</v>
      </c>
      <c r="F437" s="28">
        <f>SUM(F438,F440,F442)</f>
        <v>3415000</v>
      </c>
      <c r="G437" s="28">
        <f>SUM(G440,G442)</f>
        <v>0</v>
      </c>
      <c r="H437" s="28">
        <f>SUM(H440,H442)</f>
        <v>0</v>
      </c>
      <c r="I437" s="40">
        <f>SUM(I440,I442)</f>
        <v>0</v>
      </c>
      <c r="J437" s="50">
        <f t="shared" si="37"/>
        <v>0</v>
      </c>
      <c r="K437" s="47"/>
    </row>
    <row r="438" spans="1:11" ht="17.25" customHeight="1">
      <c r="A438" s="3"/>
      <c r="B438" s="23">
        <v>90002</v>
      </c>
      <c r="C438" s="16"/>
      <c r="D438" s="18"/>
      <c r="E438" s="19" t="s">
        <v>135</v>
      </c>
      <c r="F438" s="29">
        <f>+F439</f>
        <v>8700</v>
      </c>
      <c r="G438" s="29">
        <f>SUM(G439)</f>
        <v>0</v>
      </c>
      <c r="H438" s="29">
        <f>SUM(H439)</f>
        <v>0</v>
      </c>
      <c r="I438" s="41">
        <f>SUM(I439)</f>
        <v>0</v>
      </c>
      <c r="J438" s="48">
        <f t="shared" si="37"/>
        <v>0</v>
      </c>
      <c r="K438" s="47"/>
    </row>
    <row r="439" spans="1:11" ht="17.25" customHeight="1">
      <c r="A439" s="3"/>
      <c r="B439" s="3"/>
      <c r="C439" s="7"/>
      <c r="D439" s="20">
        <v>4300</v>
      </c>
      <c r="E439" s="21" t="s">
        <v>8</v>
      </c>
      <c r="F439" s="30">
        <v>8700</v>
      </c>
      <c r="G439" s="30">
        <v>0</v>
      </c>
      <c r="H439" s="30">
        <v>0</v>
      </c>
      <c r="I439" s="42">
        <f>SUM(G439:H439)</f>
        <v>0</v>
      </c>
      <c r="J439" s="49">
        <f t="shared" si="37"/>
        <v>0</v>
      </c>
      <c r="K439" s="47"/>
    </row>
    <row r="440" spans="1:11" ht="10.5" customHeight="1">
      <c r="A440" s="3"/>
      <c r="B440" s="23">
        <v>90006</v>
      </c>
      <c r="C440" s="16"/>
      <c r="D440" s="18"/>
      <c r="E440" s="19" t="s">
        <v>61</v>
      </c>
      <c r="F440" s="29">
        <f>+F441</f>
        <v>3400000</v>
      </c>
      <c r="G440" s="29">
        <f>SUM(G441)</f>
        <v>0</v>
      </c>
      <c r="H440" s="29">
        <f>SUM(H441)</f>
        <v>0</v>
      </c>
      <c r="I440" s="41">
        <f>SUM(I441)</f>
        <v>0</v>
      </c>
      <c r="J440" s="48">
        <f aca="true" t="shared" si="40" ref="J440:J467">+I440/F440</f>
        <v>0</v>
      </c>
      <c r="K440" s="47"/>
    </row>
    <row r="441" spans="1:11" ht="10.5" customHeight="1">
      <c r="A441" s="3"/>
      <c r="B441" s="3"/>
      <c r="C441" s="7"/>
      <c r="D441" s="20">
        <v>4300</v>
      </c>
      <c r="E441" s="21" t="s">
        <v>8</v>
      </c>
      <c r="F441" s="30">
        <v>3400000</v>
      </c>
      <c r="G441" s="30">
        <v>0</v>
      </c>
      <c r="H441" s="30">
        <v>0</v>
      </c>
      <c r="I441" s="42">
        <f>SUM(G441:H441)</f>
        <v>0</v>
      </c>
      <c r="J441" s="49">
        <f t="shared" si="40"/>
        <v>0</v>
      </c>
      <c r="K441" s="47"/>
    </row>
    <row r="442" spans="1:11" ht="10.5" customHeight="1">
      <c r="A442" s="3"/>
      <c r="B442" s="23">
        <v>90095</v>
      </c>
      <c r="C442" s="16"/>
      <c r="D442" s="18"/>
      <c r="E442" s="19" t="s">
        <v>25</v>
      </c>
      <c r="F442" s="29">
        <f>+F443</f>
        <v>6300</v>
      </c>
      <c r="G442" s="29">
        <f>SUM(G443)</f>
        <v>0</v>
      </c>
      <c r="H442" s="29">
        <f>SUM(H443)</f>
        <v>0</v>
      </c>
      <c r="I442" s="41">
        <f>SUM(I443)</f>
        <v>0</v>
      </c>
      <c r="J442" s="48">
        <f t="shared" si="40"/>
        <v>0</v>
      </c>
      <c r="K442" s="47"/>
    </row>
    <row r="443" spans="1:11" ht="46.5" customHeight="1">
      <c r="A443" s="3"/>
      <c r="B443" s="3"/>
      <c r="C443" s="2"/>
      <c r="D443" s="24">
        <v>2900</v>
      </c>
      <c r="E443" s="54" t="s">
        <v>109</v>
      </c>
      <c r="F443" s="33">
        <v>6300</v>
      </c>
      <c r="G443" s="33">
        <v>0</v>
      </c>
      <c r="H443" s="33">
        <v>0</v>
      </c>
      <c r="I443" s="45">
        <f>SUM(G443:H443)</f>
        <v>0</v>
      </c>
      <c r="J443" s="49">
        <f t="shared" si="40"/>
        <v>0</v>
      </c>
      <c r="K443" s="47"/>
    </row>
    <row r="444" spans="1:11" ht="17.25" customHeight="1">
      <c r="A444" s="25">
        <v>921</v>
      </c>
      <c r="B444" s="8"/>
      <c r="C444" s="8"/>
      <c r="D444" s="12"/>
      <c r="E444" s="13" t="s">
        <v>110</v>
      </c>
      <c r="F444" s="28">
        <f>SUM(F445,F447,F450,F452,F455)</f>
        <v>98796</v>
      </c>
      <c r="G444" s="28">
        <f>SUM(G445,G447,G450,G452,G455)</f>
        <v>95166</v>
      </c>
      <c r="H444" s="28">
        <f>SUM(H445,H447,H450,H452,H455)</f>
        <v>0</v>
      </c>
      <c r="I444" s="40">
        <f>SUM(I445,I447,I450,I452,I455)</f>
        <v>95166</v>
      </c>
      <c r="J444" s="50">
        <f t="shared" si="40"/>
        <v>0.9632576217660634</v>
      </c>
      <c r="K444" s="47"/>
    </row>
    <row r="445" spans="1:11" ht="10.5" customHeight="1">
      <c r="A445" s="3"/>
      <c r="B445" s="23">
        <v>92105</v>
      </c>
      <c r="C445" s="16"/>
      <c r="D445" s="18"/>
      <c r="E445" s="19" t="s">
        <v>62</v>
      </c>
      <c r="F445" s="29">
        <f>+F446</f>
        <v>5150</v>
      </c>
      <c r="G445" s="29">
        <f>SUM(G446)</f>
        <v>5150</v>
      </c>
      <c r="H445" s="29">
        <f>SUM(H446)</f>
        <v>0</v>
      </c>
      <c r="I445" s="41">
        <f>SUM(I446)</f>
        <v>5150</v>
      </c>
      <c r="J445" s="48">
        <f t="shared" si="40"/>
        <v>1</v>
      </c>
      <c r="K445" s="47"/>
    </row>
    <row r="446" spans="1:11" ht="10.5" customHeight="1">
      <c r="A446" s="3"/>
      <c r="B446" s="3"/>
      <c r="C446" s="7"/>
      <c r="D446" s="20">
        <v>4210</v>
      </c>
      <c r="E446" s="21" t="s">
        <v>13</v>
      </c>
      <c r="F446" s="30">
        <v>5150</v>
      </c>
      <c r="G446" s="30">
        <v>5150</v>
      </c>
      <c r="H446" s="30">
        <v>0</v>
      </c>
      <c r="I446" s="42">
        <f>SUM(G446:H446)</f>
        <v>5150</v>
      </c>
      <c r="J446" s="49">
        <f t="shared" si="40"/>
        <v>1</v>
      </c>
      <c r="K446" s="47"/>
    </row>
    <row r="447" spans="1:11" ht="10.5" customHeight="1">
      <c r="A447" s="3"/>
      <c r="B447" s="23">
        <v>92108</v>
      </c>
      <c r="C447" s="16"/>
      <c r="D447" s="18"/>
      <c r="E447" s="19" t="s">
        <v>63</v>
      </c>
      <c r="F447" s="29">
        <f>SUM(F448:F449)</f>
        <v>3980</v>
      </c>
      <c r="G447" s="29">
        <f>SUM(G448:G449)</f>
        <v>3000</v>
      </c>
      <c r="H447" s="29">
        <f>SUM(H448:H449)</f>
        <v>0</v>
      </c>
      <c r="I447" s="29">
        <f>SUM(I448:I449)</f>
        <v>3000</v>
      </c>
      <c r="J447" s="48">
        <f t="shared" si="40"/>
        <v>0.7537688442211056</v>
      </c>
      <c r="K447" s="47"/>
    </row>
    <row r="448" spans="1:11" ht="34.5" customHeight="1">
      <c r="A448" s="3"/>
      <c r="B448" s="3"/>
      <c r="C448" s="2"/>
      <c r="D448" s="24">
        <v>2820</v>
      </c>
      <c r="E448" s="54" t="s">
        <v>99</v>
      </c>
      <c r="F448" s="33">
        <v>3180</v>
      </c>
      <c r="G448" s="33">
        <v>3000</v>
      </c>
      <c r="H448" s="33">
        <v>0</v>
      </c>
      <c r="I448" s="45">
        <f>SUM(G448:H448)</f>
        <v>3000</v>
      </c>
      <c r="J448" s="49">
        <f t="shared" si="40"/>
        <v>0.9433962264150944</v>
      </c>
      <c r="K448" s="47"/>
    </row>
    <row r="449" spans="1:11" ht="13.5" customHeight="1">
      <c r="A449" s="3"/>
      <c r="B449" s="3"/>
      <c r="C449" s="2"/>
      <c r="D449" s="24">
        <v>4210</v>
      </c>
      <c r="E449" s="21" t="s">
        <v>13</v>
      </c>
      <c r="F449" s="33">
        <v>800</v>
      </c>
      <c r="G449" s="33"/>
      <c r="H449" s="33"/>
      <c r="I449" s="45"/>
      <c r="J449" s="49">
        <f t="shared" si="40"/>
        <v>0</v>
      </c>
      <c r="K449" s="47"/>
    </row>
    <row r="450" spans="1:11" ht="10.5" customHeight="1">
      <c r="A450" s="3"/>
      <c r="B450" s="23">
        <v>92116</v>
      </c>
      <c r="C450" s="16"/>
      <c r="D450" s="18"/>
      <c r="E450" s="19" t="s">
        <v>64</v>
      </c>
      <c r="F450" s="29">
        <f>+F451</f>
        <v>53860</v>
      </c>
      <c r="G450" s="29">
        <f>+G451</f>
        <v>55560</v>
      </c>
      <c r="H450" s="29">
        <f>+H451</f>
        <v>0</v>
      </c>
      <c r="I450" s="41">
        <f>+I451</f>
        <v>55560</v>
      </c>
      <c r="J450" s="48">
        <f t="shared" si="40"/>
        <v>1.0315633122911252</v>
      </c>
      <c r="K450" s="47"/>
    </row>
    <row r="451" spans="1:11" ht="36" customHeight="1">
      <c r="A451" s="3"/>
      <c r="B451" s="3"/>
      <c r="C451" s="2"/>
      <c r="D451" s="24">
        <v>2310</v>
      </c>
      <c r="E451" s="54" t="s">
        <v>75</v>
      </c>
      <c r="F451" s="33">
        <v>53860</v>
      </c>
      <c r="G451" s="33">
        <v>55560</v>
      </c>
      <c r="H451" s="33">
        <v>0</v>
      </c>
      <c r="I451" s="45">
        <f>SUM(G451:H451)</f>
        <v>55560</v>
      </c>
      <c r="J451" s="49">
        <f t="shared" si="40"/>
        <v>1.0315633122911252</v>
      </c>
      <c r="K451" s="47"/>
    </row>
    <row r="452" spans="1:11" ht="16.5" customHeight="1">
      <c r="A452" s="3"/>
      <c r="B452" s="23">
        <v>92120</v>
      </c>
      <c r="C452" s="16"/>
      <c r="D452" s="18"/>
      <c r="E452" s="19" t="s">
        <v>65</v>
      </c>
      <c r="F452" s="29">
        <f>SUM(F453:F454)</f>
        <v>10110</v>
      </c>
      <c r="G452" s="29">
        <f>SUM(G453:G454)</f>
        <v>5710</v>
      </c>
      <c r="H452" s="29">
        <f>SUM(H453:H454)</f>
        <v>0</v>
      </c>
      <c r="I452" s="41">
        <f>SUM(I453:I454)</f>
        <v>5710</v>
      </c>
      <c r="J452" s="48">
        <f t="shared" si="40"/>
        <v>0.5647873392680515</v>
      </c>
      <c r="K452" s="47"/>
    </row>
    <row r="453" spans="1:11" ht="34.5" customHeight="1">
      <c r="A453" s="3"/>
      <c r="B453" s="3"/>
      <c r="C453" s="2"/>
      <c r="D453" s="24">
        <v>2820</v>
      </c>
      <c r="E453" s="54" t="s">
        <v>99</v>
      </c>
      <c r="F453" s="33">
        <v>2060</v>
      </c>
      <c r="G453" s="33">
        <v>2060</v>
      </c>
      <c r="H453" s="33">
        <v>0</v>
      </c>
      <c r="I453" s="45">
        <f>SUM(G453:H453)</f>
        <v>2060</v>
      </c>
      <c r="J453" s="49">
        <f t="shared" si="40"/>
        <v>1</v>
      </c>
      <c r="K453" s="47"/>
    </row>
    <row r="454" spans="1:11" ht="12" customHeight="1">
      <c r="A454" s="3"/>
      <c r="B454" s="3"/>
      <c r="C454" s="7"/>
      <c r="D454" s="20">
        <v>4300</v>
      </c>
      <c r="E454" s="21" t="s">
        <v>8</v>
      </c>
      <c r="F454" s="33">
        <v>8050</v>
      </c>
      <c r="G454" s="30">
        <v>3650</v>
      </c>
      <c r="H454" s="30">
        <v>0</v>
      </c>
      <c r="I454" s="45">
        <f>SUM(G454:H454)</f>
        <v>3650</v>
      </c>
      <c r="J454" s="49">
        <f t="shared" si="40"/>
        <v>0.453416149068323</v>
      </c>
      <c r="K454" s="47"/>
    </row>
    <row r="455" spans="1:11" ht="10.5" customHeight="1">
      <c r="A455" s="3"/>
      <c r="B455" s="23">
        <v>92195</v>
      </c>
      <c r="C455" s="16"/>
      <c r="D455" s="18"/>
      <c r="E455" s="19" t="s">
        <v>25</v>
      </c>
      <c r="F455" s="29">
        <f>SUM(F456:F459)</f>
        <v>25696</v>
      </c>
      <c r="G455" s="29">
        <f>SUM(G456:G459)</f>
        <v>25746</v>
      </c>
      <c r="H455" s="29">
        <f>SUM(H456:H459)</f>
        <v>0</v>
      </c>
      <c r="I455" s="29">
        <f>SUM(I456:I459)</f>
        <v>25746</v>
      </c>
      <c r="J455" s="48">
        <f t="shared" si="40"/>
        <v>1.0019458281444582</v>
      </c>
      <c r="K455" s="47"/>
    </row>
    <row r="456" spans="1:11" ht="33.75" customHeight="1">
      <c r="A456" s="3"/>
      <c r="B456" s="3"/>
      <c r="C456" s="2"/>
      <c r="D456" s="24">
        <v>2820</v>
      </c>
      <c r="E456" s="54" t="s">
        <v>99</v>
      </c>
      <c r="F456" s="33">
        <v>5150</v>
      </c>
      <c r="G456" s="33">
        <v>5000</v>
      </c>
      <c r="H456" s="33">
        <v>0</v>
      </c>
      <c r="I456" s="45">
        <f>SUM(G456:H456)</f>
        <v>5000</v>
      </c>
      <c r="J456" s="49">
        <f t="shared" si="40"/>
        <v>0.970873786407767</v>
      </c>
      <c r="K456" s="47"/>
    </row>
    <row r="457" spans="1:11" ht="12" customHeight="1">
      <c r="A457" s="3"/>
      <c r="B457" s="3"/>
      <c r="C457" s="7"/>
      <c r="D457" s="20">
        <v>4210</v>
      </c>
      <c r="E457" s="21" t="s">
        <v>13</v>
      </c>
      <c r="F457" s="33">
        <v>8540</v>
      </c>
      <c r="G457" s="30">
        <v>8240</v>
      </c>
      <c r="H457" s="30">
        <v>0</v>
      </c>
      <c r="I457" s="45">
        <f>SUM(G457:H457)</f>
        <v>8240</v>
      </c>
      <c r="J457" s="49">
        <f t="shared" si="40"/>
        <v>0.9648711943793911</v>
      </c>
      <c r="K457" s="47"/>
    </row>
    <row r="458" spans="1:11" ht="10.5" customHeight="1">
      <c r="A458" s="3"/>
      <c r="B458" s="3"/>
      <c r="C458" s="7"/>
      <c r="D458" s="20">
        <v>4300</v>
      </c>
      <c r="E458" s="21" t="s">
        <v>8</v>
      </c>
      <c r="F458" s="33">
        <v>11961</v>
      </c>
      <c r="G458" s="30">
        <v>12506</v>
      </c>
      <c r="H458" s="30">
        <v>0</v>
      </c>
      <c r="I458" s="45">
        <f>SUM(G458:H458)</f>
        <v>12506</v>
      </c>
      <c r="J458" s="49">
        <f t="shared" si="40"/>
        <v>1.0455647521110274</v>
      </c>
      <c r="K458" s="47"/>
    </row>
    <row r="459" spans="1:11" ht="10.5" customHeight="1">
      <c r="A459" s="3"/>
      <c r="B459" s="3"/>
      <c r="C459" s="2"/>
      <c r="D459" s="24">
        <v>4430</v>
      </c>
      <c r="E459" s="90" t="s">
        <v>17</v>
      </c>
      <c r="F459" s="33">
        <v>45</v>
      </c>
      <c r="G459" s="33">
        <v>0</v>
      </c>
      <c r="H459" s="33">
        <v>0</v>
      </c>
      <c r="I459" s="45">
        <f>SUM(G459:H459)</f>
        <v>0</v>
      </c>
      <c r="J459" s="49">
        <f t="shared" si="40"/>
        <v>0</v>
      </c>
      <c r="K459" s="47"/>
    </row>
    <row r="460" spans="1:11" ht="10.5" customHeight="1">
      <c r="A460" s="37">
        <v>926</v>
      </c>
      <c r="B460" s="11"/>
      <c r="C460" s="11"/>
      <c r="D460" s="10"/>
      <c r="E460" s="22" t="s">
        <v>66</v>
      </c>
      <c r="F460" s="32">
        <f>SUM(F464,F461)</f>
        <v>33000</v>
      </c>
      <c r="G460" s="44">
        <f>SUM(G464,G461)</f>
        <v>63000</v>
      </c>
      <c r="H460" s="44">
        <f>SUM(H464,H461)</f>
        <v>0</v>
      </c>
      <c r="I460" s="44">
        <f>SUM(I464,I461)</f>
        <v>63000</v>
      </c>
      <c r="J460" s="50">
        <f t="shared" si="40"/>
        <v>1.9090909090909092</v>
      </c>
      <c r="K460" s="47"/>
    </row>
    <row r="461" spans="1:11" ht="10.5" customHeight="1">
      <c r="A461" s="38"/>
      <c r="B461" s="23">
        <v>92604</v>
      </c>
      <c r="C461" s="16"/>
      <c r="D461" s="18"/>
      <c r="E461" s="19" t="s">
        <v>67</v>
      </c>
      <c r="F461" s="29">
        <f>SUM(F462)</f>
        <v>19000</v>
      </c>
      <c r="G461" s="29">
        <f>SUM(G462:G463)</f>
        <v>49000</v>
      </c>
      <c r="H461" s="29">
        <f>SUM(H462:H463)</f>
        <v>0</v>
      </c>
      <c r="I461" s="29">
        <f>SUM(I462:I463)</f>
        <v>49000</v>
      </c>
      <c r="J461" s="48">
        <f t="shared" si="40"/>
        <v>2.5789473684210527</v>
      </c>
      <c r="K461" s="47"/>
    </row>
    <row r="462" spans="1:11" ht="35.25" customHeight="1">
      <c r="A462" s="68"/>
      <c r="B462" s="68"/>
      <c r="C462" s="69"/>
      <c r="D462" s="70">
        <v>2820</v>
      </c>
      <c r="E462" s="73" t="s">
        <v>99</v>
      </c>
      <c r="F462" s="35">
        <v>19000</v>
      </c>
      <c r="G462" s="35">
        <v>19000</v>
      </c>
      <c r="H462" s="35">
        <v>0</v>
      </c>
      <c r="I462" s="72">
        <f>SUM(G462:H462)</f>
        <v>19000</v>
      </c>
      <c r="J462" s="49">
        <f t="shared" si="40"/>
        <v>1</v>
      </c>
      <c r="K462" s="47"/>
    </row>
    <row r="463" spans="1:11" ht="45">
      <c r="A463" s="3"/>
      <c r="B463" s="3"/>
      <c r="C463" s="2"/>
      <c r="D463" s="24">
        <v>6300</v>
      </c>
      <c r="E463" s="110" t="s">
        <v>136</v>
      </c>
      <c r="F463" s="33"/>
      <c r="G463" s="35">
        <v>30000</v>
      </c>
      <c r="H463" s="35">
        <v>0</v>
      </c>
      <c r="I463" s="72">
        <f>SUM(G463:H463)</f>
        <v>30000</v>
      </c>
      <c r="J463" s="49" t="e">
        <f t="shared" si="40"/>
        <v>#DIV/0!</v>
      </c>
      <c r="K463" s="47"/>
    </row>
    <row r="464" spans="1:11" ht="12.75">
      <c r="A464" s="3"/>
      <c r="B464" s="23">
        <v>92605</v>
      </c>
      <c r="C464" s="16"/>
      <c r="D464" s="18"/>
      <c r="E464" s="19" t="s">
        <v>111</v>
      </c>
      <c r="F464" s="29">
        <f>SUM(F465:F466)</f>
        <v>14000</v>
      </c>
      <c r="G464" s="29">
        <f>SUM(G465:G466)</f>
        <v>14000</v>
      </c>
      <c r="H464" s="29">
        <f>SUM(H465:H466)</f>
        <v>0</v>
      </c>
      <c r="I464" s="41">
        <f>SUM(I465:I466)</f>
        <v>14000</v>
      </c>
      <c r="J464" s="48">
        <f t="shared" si="40"/>
        <v>1</v>
      </c>
      <c r="K464" s="47"/>
    </row>
    <row r="465" spans="1:11" ht="16.5" customHeight="1">
      <c r="A465" s="3"/>
      <c r="B465" s="3"/>
      <c r="C465" s="7"/>
      <c r="D465" s="20">
        <v>4210</v>
      </c>
      <c r="E465" s="21" t="s">
        <v>13</v>
      </c>
      <c r="F465" s="33">
        <v>8800</v>
      </c>
      <c r="G465" s="30">
        <v>8800</v>
      </c>
      <c r="H465" s="30">
        <v>0</v>
      </c>
      <c r="I465" s="45">
        <f>SUM(G465:H465)</f>
        <v>8800</v>
      </c>
      <c r="J465" s="49">
        <f t="shared" si="40"/>
        <v>1</v>
      </c>
      <c r="K465" s="47"/>
    </row>
    <row r="466" spans="1:11" ht="10.5" customHeight="1" thickBot="1">
      <c r="A466" s="3"/>
      <c r="B466" s="3"/>
      <c r="C466" s="7"/>
      <c r="D466" s="20">
        <v>4300</v>
      </c>
      <c r="E466" s="21" t="s">
        <v>8</v>
      </c>
      <c r="F466" s="86">
        <v>5200</v>
      </c>
      <c r="G466" s="87">
        <v>5200</v>
      </c>
      <c r="H466" s="87">
        <v>0</v>
      </c>
      <c r="I466" s="88">
        <f>SUM(G466:H466)</f>
        <v>5200</v>
      </c>
      <c r="J466" s="89">
        <f t="shared" si="40"/>
        <v>1</v>
      </c>
      <c r="K466" s="47"/>
    </row>
    <row r="467" spans="5:10" ht="10.5" customHeight="1" thickTop="1">
      <c r="E467" s="26" t="s">
        <v>68</v>
      </c>
      <c r="F467" s="85">
        <f>SUM(F8,F26,F33,F53,F58,F68,F85,F126,F157,F160,F169,F292,F302,F374,F408,F437,F444,F460)</f>
        <v>42625052</v>
      </c>
      <c r="G467" s="85">
        <f>SUM(G8,G26,G33,G53,G58,G68,G85,G126,G157,G160,G169,G292,G302,G374,G408,G437,G444,G460)</f>
        <v>39045631</v>
      </c>
      <c r="H467" s="85">
        <f>SUM(H8,H26,H33,H53,H58,H68,H85,H126,H157,H160,H169,H292,H302,H374,H408,H437,H444,H460)</f>
        <v>3332413</v>
      </c>
      <c r="I467" s="85">
        <f>SUM(I8,I26,I33,I53,I58,I68,I85,I126,I157,I160,I169,I292,I302,I374,I408,I437,I444,I460)</f>
        <v>42378044</v>
      </c>
      <c r="J467" s="52">
        <f t="shared" si="40"/>
        <v>0.9942050979785315</v>
      </c>
    </row>
    <row r="470" spans="5:9" ht="12.75">
      <c r="E470" s="96">
        <v>2580</v>
      </c>
      <c r="F470" s="107">
        <f aca="true" t="shared" si="41" ref="F470:F502">SUMIF($D$7:$D$466,+E470,$F$7:$F$466)</f>
        <v>10000</v>
      </c>
      <c r="G470" s="97">
        <f aca="true" t="shared" si="42" ref="G470:G502">SUMIF($D$7:$D$466,+E470,$G$7:$G$466)</f>
        <v>10000</v>
      </c>
      <c r="H470" s="97">
        <f aca="true" t="shared" si="43" ref="H470:H502">SUMIF($D$7:$D$466,+E470,$H$7:$H$466)</f>
        <v>0</v>
      </c>
      <c r="I470" s="97">
        <f aca="true" t="shared" si="44" ref="I470:I502">SUMIF($D$7:$D$466,+E470,$I$7:$I$466)</f>
        <v>10000</v>
      </c>
    </row>
    <row r="471" spans="5:9" ht="12.75">
      <c r="E471" s="96">
        <v>2310</v>
      </c>
      <c r="F471" s="107">
        <f t="shared" si="41"/>
        <v>160260</v>
      </c>
      <c r="G471" s="97">
        <f t="shared" si="42"/>
        <v>161960</v>
      </c>
      <c r="H471" s="97">
        <f t="shared" si="43"/>
        <v>0</v>
      </c>
      <c r="I471" s="97">
        <f t="shared" si="44"/>
        <v>161960</v>
      </c>
    </row>
    <row r="472" spans="5:9" ht="12.75">
      <c r="E472" s="96">
        <v>2540</v>
      </c>
      <c r="F472" s="107">
        <f t="shared" si="41"/>
        <v>0</v>
      </c>
      <c r="G472" s="97">
        <f t="shared" si="42"/>
        <v>8311</v>
      </c>
      <c r="H472" s="97">
        <f t="shared" si="43"/>
        <v>0</v>
      </c>
      <c r="I472" s="97">
        <f t="shared" si="44"/>
        <v>8311</v>
      </c>
    </row>
    <row r="473" spans="5:9" ht="12.75">
      <c r="E473" s="96">
        <v>2560</v>
      </c>
      <c r="F473" s="107">
        <f t="shared" si="41"/>
        <v>93199</v>
      </c>
      <c r="G473" s="97">
        <f t="shared" si="42"/>
        <v>0</v>
      </c>
      <c r="H473" s="97">
        <f t="shared" si="43"/>
        <v>0</v>
      </c>
      <c r="I473" s="97">
        <f t="shared" si="44"/>
        <v>0</v>
      </c>
    </row>
    <row r="474" spans="5:9" ht="12.75">
      <c r="E474" s="96">
        <v>2610</v>
      </c>
      <c r="F474" s="107">
        <f t="shared" si="41"/>
        <v>0</v>
      </c>
      <c r="G474" s="97">
        <f t="shared" si="42"/>
        <v>0</v>
      </c>
      <c r="H474" s="97">
        <f t="shared" si="43"/>
        <v>0</v>
      </c>
      <c r="I474" s="97">
        <f t="shared" si="44"/>
        <v>0</v>
      </c>
    </row>
    <row r="475" spans="5:9" ht="12.75">
      <c r="E475" s="96">
        <v>2630</v>
      </c>
      <c r="F475" s="107">
        <f t="shared" si="41"/>
        <v>0</v>
      </c>
      <c r="G475" s="97">
        <f t="shared" si="42"/>
        <v>0</v>
      </c>
      <c r="H475" s="97">
        <f t="shared" si="43"/>
        <v>0</v>
      </c>
      <c r="I475" s="97">
        <f t="shared" si="44"/>
        <v>0</v>
      </c>
    </row>
    <row r="476" spans="5:9" ht="12.75">
      <c r="E476" s="96">
        <v>2820</v>
      </c>
      <c r="F476" s="107">
        <f t="shared" si="41"/>
        <v>41450</v>
      </c>
      <c r="G476" s="97">
        <f t="shared" si="42"/>
        <v>44060</v>
      </c>
      <c r="H476" s="97">
        <f t="shared" si="43"/>
        <v>0</v>
      </c>
      <c r="I476" s="97">
        <f t="shared" si="44"/>
        <v>44060</v>
      </c>
    </row>
    <row r="477" spans="5:9" ht="12.75">
      <c r="E477" s="96">
        <v>2830</v>
      </c>
      <c r="F477" s="107">
        <f t="shared" si="41"/>
        <v>62400</v>
      </c>
      <c r="G477" s="97">
        <f t="shared" si="42"/>
        <v>80000</v>
      </c>
      <c r="H477" s="97">
        <f t="shared" si="43"/>
        <v>0</v>
      </c>
      <c r="I477" s="97">
        <f t="shared" si="44"/>
        <v>80000</v>
      </c>
    </row>
    <row r="478" spans="5:9" ht="12.75">
      <c r="E478" s="96">
        <v>2900</v>
      </c>
      <c r="F478" s="107">
        <f t="shared" si="41"/>
        <v>6300</v>
      </c>
      <c r="G478" s="97">
        <f t="shared" si="42"/>
        <v>0</v>
      </c>
      <c r="H478" s="97">
        <f t="shared" si="43"/>
        <v>0</v>
      </c>
      <c r="I478" s="97">
        <f t="shared" si="44"/>
        <v>0</v>
      </c>
    </row>
    <row r="479" spans="5:9" ht="12.75">
      <c r="E479" s="96">
        <v>2950</v>
      </c>
      <c r="F479" s="107">
        <f t="shared" si="41"/>
        <v>11000</v>
      </c>
      <c r="G479" s="97">
        <f t="shared" si="42"/>
        <v>0</v>
      </c>
      <c r="H479" s="97">
        <f t="shared" si="43"/>
        <v>0</v>
      </c>
      <c r="I479" s="97">
        <f t="shared" si="44"/>
        <v>0</v>
      </c>
    </row>
    <row r="480" spans="5:9" ht="12.75">
      <c r="E480" s="98">
        <v>3020</v>
      </c>
      <c r="F480" s="107">
        <f t="shared" si="41"/>
        <v>603780</v>
      </c>
      <c r="G480" s="97">
        <f t="shared" si="42"/>
        <v>422874</v>
      </c>
      <c r="H480" s="97">
        <f t="shared" si="43"/>
        <v>234723</v>
      </c>
      <c r="I480" s="97">
        <f t="shared" si="44"/>
        <v>657597</v>
      </c>
    </row>
    <row r="481" spans="5:9" ht="12.75">
      <c r="E481" s="98">
        <v>3030</v>
      </c>
      <c r="F481" s="107">
        <f t="shared" si="41"/>
        <v>219807</v>
      </c>
      <c r="G481" s="97">
        <f t="shared" si="42"/>
        <v>236033</v>
      </c>
      <c r="H481" s="97">
        <f t="shared" si="43"/>
        <v>10888</v>
      </c>
      <c r="I481" s="97">
        <f t="shared" si="44"/>
        <v>246921</v>
      </c>
    </row>
    <row r="482" spans="5:9" ht="12.75">
      <c r="E482" s="98">
        <v>3110</v>
      </c>
      <c r="F482" s="107">
        <f t="shared" si="41"/>
        <v>534531</v>
      </c>
      <c r="G482" s="97">
        <f t="shared" si="42"/>
        <v>629044</v>
      </c>
      <c r="H482" s="97">
        <f t="shared" si="43"/>
        <v>36600</v>
      </c>
      <c r="I482" s="97">
        <f t="shared" si="44"/>
        <v>665644</v>
      </c>
    </row>
    <row r="483" spans="5:9" ht="12.75">
      <c r="E483" s="98">
        <v>3240</v>
      </c>
      <c r="F483" s="107">
        <f t="shared" si="41"/>
        <v>200000</v>
      </c>
      <c r="G483" s="97">
        <f t="shared" si="42"/>
        <v>215000</v>
      </c>
      <c r="H483" s="97">
        <f t="shared" si="43"/>
        <v>0</v>
      </c>
      <c r="I483" s="97">
        <f t="shared" si="44"/>
        <v>215000</v>
      </c>
    </row>
    <row r="484" spans="5:10" ht="12.75">
      <c r="E484" s="99">
        <v>4010</v>
      </c>
      <c r="F484" s="107">
        <f t="shared" si="41"/>
        <v>16209141</v>
      </c>
      <c r="G484" s="97">
        <f t="shared" si="42"/>
        <v>17175080</v>
      </c>
      <c r="H484" s="97">
        <f t="shared" si="43"/>
        <v>213213</v>
      </c>
      <c r="I484" s="97">
        <f t="shared" si="44"/>
        <v>17388293</v>
      </c>
      <c r="J484" s="81">
        <f>SUM(I484:I493)</f>
        <v>23814642</v>
      </c>
    </row>
    <row r="485" spans="5:10" ht="12.75">
      <c r="E485" s="99">
        <v>4020</v>
      </c>
      <c r="F485" s="107">
        <f t="shared" si="41"/>
        <v>164108</v>
      </c>
      <c r="G485" s="97">
        <f t="shared" si="42"/>
        <v>0</v>
      </c>
      <c r="H485" s="97">
        <f t="shared" si="43"/>
        <v>86699</v>
      </c>
      <c r="I485" s="97">
        <f t="shared" si="44"/>
        <v>86699</v>
      </c>
      <c r="J485" s="119">
        <v>0.03</v>
      </c>
    </row>
    <row r="486" spans="5:10" ht="12.75">
      <c r="E486" s="99">
        <v>4040</v>
      </c>
      <c r="F486" s="107">
        <f t="shared" si="41"/>
        <v>1183697</v>
      </c>
      <c r="G486" s="97">
        <f t="shared" si="42"/>
        <v>1310226</v>
      </c>
      <c r="H486" s="97">
        <f t="shared" si="43"/>
        <v>12011</v>
      </c>
      <c r="I486" s="97">
        <f t="shared" si="44"/>
        <v>1322237</v>
      </c>
      <c r="J486" s="81">
        <f>(J484*100)/103-J484</f>
        <v>-693630.3495145626</v>
      </c>
    </row>
    <row r="487" spans="5:10" ht="12.75">
      <c r="E487" s="99">
        <v>4050</v>
      </c>
      <c r="F487" s="107">
        <f t="shared" si="41"/>
        <v>1117081</v>
      </c>
      <c r="G487" s="97">
        <f t="shared" si="42"/>
        <v>0</v>
      </c>
      <c r="H487" s="97">
        <f t="shared" si="43"/>
        <v>1165330</v>
      </c>
      <c r="I487" s="97">
        <f t="shared" si="44"/>
        <v>1165330</v>
      </c>
      <c r="J487" t="s">
        <v>138</v>
      </c>
    </row>
    <row r="488" spans="5:10" ht="12.75">
      <c r="E488" s="99">
        <v>4060</v>
      </c>
      <c r="F488" s="107">
        <f t="shared" si="41"/>
        <v>23329</v>
      </c>
      <c r="G488" s="97">
        <f t="shared" si="42"/>
        <v>0</v>
      </c>
      <c r="H488" s="97">
        <f t="shared" si="43"/>
        <v>28921</v>
      </c>
      <c r="I488" s="97">
        <f t="shared" si="44"/>
        <v>28921</v>
      </c>
      <c r="J488" s="81">
        <f>SUM(F484:F493)</f>
        <v>22375227</v>
      </c>
    </row>
    <row r="489" spans="5:10" ht="12.75">
      <c r="E489" s="99">
        <v>4070</v>
      </c>
      <c r="F489" s="107">
        <f t="shared" si="41"/>
        <v>89555</v>
      </c>
      <c r="G489" s="97">
        <f t="shared" si="42"/>
        <v>0</v>
      </c>
      <c r="H489" s="97">
        <f t="shared" si="43"/>
        <v>98072</v>
      </c>
      <c r="I489" s="97">
        <f t="shared" si="44"/>
        <v>98072</v>
      </c>
      <c r="J489" t="s">
        <v>139</v>
      </c>
    </row>
    <row r="490" spans="5:10" ht="12.75">
      <c r="E490" s="99">
        <v>4080</v>
      </c>
      <c r="F490" s="107">
        <f t="shared" si="41"/>
        <v>0</v>
      </c>
      <c r="G490" s="97">
        <f t="shared" si="42"/>
        <v>0</v>
      </c>
      <c r="H490" s="97">
        <f t="shared" si="43"/>
        <v>0</v>
      </c>
      <c r="I490" s="97">
        <f t="shared" si="44"/>
        <v>0</v>
      </c>
      <c r="J490" s="81">
        <f>J488-J484</f>
        <v>-1439415</v>
      </c>
    </row>
    <row r="491" spans="5:9" ht="12.75">
      <c r="E491" s="99">
        <v>4090</v>
      </c>
      <c r="F491" s="107">
        <f t="shared" si="41"/>
        <v>0</v>
      </c>
      <c r="G491" s="97">
        <f t="shared" si="42"/>
        <v>0</v>
      </c>
      <c r="H491" s="97">
        <f t="shared" si="43"/>
        <v>0</v>
      </c>
      <c r="I491" s="97">
        <f t="shared" si="44"/>
        <v>0</v>
      </c>
    </row>
    <row r="492" spans="5:9" ht="12.75">
      <c r="E492" s="99">
        <v>4110</v>
      </c>
      <c r="F492" s="107">
        <f t="shared" si="41"/>
        <v>3156006</v>
      </c>
      <c r="G492" s="97">
        <f t="shared" si="42"/>
        <v>3213244</v>
      </c>
      <c r="H492" s="97">
        <f t="shared" si="43"/>
        <v>55326</v>
      </c>
      <c r="I492" s="97">
        <f t="shared" si="44"/>
        <v>3268570</v>
      </c>
    </row>
    <row r="493" spans="5:9" ht="12.75">
      <c r="E493" s="99">
        <v>4120</v>
      </c>
      <c r="F493" s="107">
        <f t="shared" si="41"/>
        <v>432310</v>
      </c>
      <c r="G493" s="97">
        <f t="shared" si="42"/>
        <v>448879</v>
      </c>
      <c r="H493" s="97">
        <f t="shared" si="43"/>
        <v>7641</v>
      </c>
      <c r="I493" s="97">
        <f t="shared" si="44"/>
        <v>456520</v>
      </c>
    </row>
    <row r="494" spans="5:9" ht="12.75">
      <c r="E494" s="98">
        <v>4130</v>
      </c>
      <c r="F494" s="107">
        <f t="shared" si="41"/>
        <v>726658</v>
      </c>
      <c r="G494" s="97">
        <f t="shared" si="42"/>
        <v>1600</v>
      </c>
      <c r="H494" s="97">
        <f t="shared" si="43"/>
        <v>919933</v>
      </c>
      <c r="I494" s="97">
        <f t="shared" si="44"/>
        <v>921533</v>
      </c>
    </row>
    <row r="495" spans="5:9" ht="12.75">
      <c r="E495" s="98">
        <v>4140</v>
      </c>
      <c r="F495" s="107">
        <f t="shared" si="41"/>
        <v>100</v>
      </c>
      <c r="G495" s="97">
        <f t="shared" si="42"/>
        <v>0</v>
      </c>
      <c r="H495" s="97">
        <f t="shared" si="43"/>
        <v>0</v>
      </c>
      <c r="I495" s="97">
        <f t="shared" si="44"/>
        <v>0</v>
      </c>
    </row>
    <row r="496" spans="5:9" ht="12.75">
      <c r="E496" s="98">
        <v>4210</v>
      </c>
      <c r="F496" s="107">
        <f t="shared" si="41"/>
        <v>1557779</v>
      </c>
      <c r="G496" s="97">
        <f t="shared" si="42"/>
        <v>1278788</v>
      </c>
      <c r="H496" s="97">
        <f t="shared" si="43"/>
        <v>71305</v>
      </c>
      <c r="I496" s="97">
        <f t="shared" si="44"/>
        <v>1350093</v>
      </c>
    </row>
    <row r="497" spans="5:9" ht="12.75">
      <c r="E497" s="98">
        <v>4220</v>
      </c>
      <c r="F497" s="107">
        <f t="shared" si="41"/>
        <v>361763</v>
      </c>
      <c r="G497" s="97">
        <f t="shared" si="42"/>
        <v>350723</v>
      </c>
      <c r="H497" s="97">
        <f t="shared" si="43"/>
        <v>0</v>
      </c>
      <c r="I497" s="97">
        <f t="shared" si="44"/>
        <v>350723</v>
      </c>
    </row>
    <row r="498" spans="5:9" ht="12.75">
      <c r="E498" s="98">
        <v>4230</v>
      </c>
      <c r="F498" s="107">
        <f t="shared" si="41"/>
        <v>59332</v>
      </c>
      <c r="G498" s="97">
        <f t="shared" si="42"/>
        <v>64537</v>
      </c>
      <c r="H498" s="97">
        <f t="shared" si="43"/>
        <v>0</v>
      </c>
      <c r="I498" s="97">
        <f t="shared" si="44"/>
        <v>64537</v>
      </c>
    </row>
    <row r="499" spans="5:9" ht="12.75">
      <c r="E499" s="98">
        <v>4240</v>
      </c>
      <c r="F499" s="107">
        <f t="shared" si="41"/>
        <v>67735</v>
      </c>
      <c r="G499" s="97">
        <f t="shared" si="42"/>
        <v>67435</v>
      </c>
      <c r="H499" s="97">
        <f t="shared" si="43"/>
        <v>0</v>
      </c>
      <c r="I499" s="97">
        <f t="shared" si="44"/>
        <v>67435</v>
      </c>
    </row>
    <row r="500" spans="5:9" ht="12.75">
      <c r="E500" s="98">
        <v>4250</v>
      </c>
      <c r="F500" s="107">
        <f t="shared" si="41"/>
        <v>0</v>
      </c>
      <c r="G500" s="97">
        <f t="shared" si="42"/>
        <v>0</v>
      </c>
      <c r="H500" s="97">
        <f t="shared" si="43"/>
        <v>0</v>
      </c>
      <c r="I500" s="97">
        <f t="shared" si="44"/>
        <v>0</v>
      </c>
    </row>
    <row r="501" spans="5:9" ht="12.75">
      <c r="E501" s="98">
        <v>4260</v>
      </c>
      <c r="F501" s="107">
        <f t="shared" si="41"/>
        <v>970072</v>
      </c>
      <c r="G501" s="97">
        <f t="shared" si="42"/>
        <v>1002945</v>
      </c>
      <c r="H501" s="97">
        <f t="shared" si="43"/>
        <v>50510</v>
      </c>
      <c r="I501" s="97">
        <f t="shared" si="44"/>
        <v>1053455</v>
      </c>
    </row>
    <row r="502" spans="5:9" ht="12.75">
      <c r="E502" s="98">
        <v>4270</v>
      </c>
      <c r="F502" s="107">
        <f t="shared" si="41"/>
        <v>1403094</v>
      </c>
      <c r="G502" s="97">
        <f t="shared" si="42"/>
        <v>2165979</v>
      </c>
      <c r="H502" s="97">
        <f t="shared" si="43"/>
        <v>9000</v>
      </c>
      <c r="I502" s="97">
        <f t="shared" si="44"/>
        <v>2174979</v>
      </c>
    </row>
    <row r="503" spans="5:9" ht="12.75">
      <c r="E503" s="98">
        <v>4280</v>
      </c>
      <c r="F503" s="107">
        <f aca="true" t="shared" si="45" ref="F503:F526">SUMIF($D$7:$D$466,+E503,$F$7:$F$466)</f>
        <v>2700</v>
      </c>
      <c r="G503" s="97">
        <f aca="true" t="shared" si="46" ref="G503:G526">SUMIF($D$7:$D$466,+E503,$G$7:$G$466)</f>
        <v>0</v>
      </c>
      <c r="H503" s="97">
        <f aca="true" t="shared" si="47" ref="H503:H526">SUMIF($D$7:$D$466,+E503,$H$7:$H$466)</f>
        <v>2500</v>
      </c>
      <c r="I503" s="97">
        <f aca="true" t="shared" si="48" ref="I503:I526">SUMIF($D$7:$D$466,+E503,$I$7:$I$466)</f>
        <v>2500</v>
      </c>
    </row>
    <row r="504" spans="5:9" ht="12.75">
      <c r="E504" s="98">
        <v>4290</v>
      </c>
      <c r="F504" s="107">
        <f t="shared" si="45"/>
        <v>0</v>
      </c>
      <c r="G504" s="97">
        <f t="shared" si="46"/>
        <v>0</v>
      </c>
      <c r="H504" s="97">
        <f t="shared" si="47"/>
        <v>0</v>
      </c>
      <c r="I504" s="97">
        <f t="shared" si="48"/>
        <v>0</v>
      </c>
    </row>
    <row r="505" spans="5:9" ht="12.75">
      <c r="E505" s="98">
        <v>4300</v>
      </c>
      <c r="F505" s="107">
        <f t="shared" si="45"/>
        <v>7254082</v>
      </c>
      <c r="G505" s="97">
        <f t="shared" si="46"/>
        <v>3576714</v>
      </c>
      <c r="H505" s="97">
        <f t="shared" si="47"/>
        <v>311265</v>
      </c>
      <c r="I505" s="97">
        <f t="shared" si="48"/>
        <v>3887979</v>
      </c>
    </row>
    <row r="506" spans="5:9" ht="12.75">
      <c r="E506" s="98">
        <v>4410</v>
      </c>
      <c r="F506" s="107">
        <f t="shared" si="45"/>
        <v>103150</v>
      </c>
      <c r="G506" s="97">
        <f t="shared" si="46"/>
        <v>79487</v>
      </c>
      <c r="H506" s="97">
        <f t="shared" si="47"/>
        <v>5233</v>
      </c>
      <c r="I506" s="97">
        <f t="shared" si="48"/>
        <v>84720</v>
      </c>
    </row>
    <row r="507" spans="5:9" ht="12.75">
      <c r="E507" s="98">
        <v>4420</v>
      </c>
      <c r="F507" s="107">
        <f t="shared" si="45"/>
        <v>18024</v>
      </c>
      <c r="G507" s="97">
        <f t="shared" si="46"/>
        <v>10072</v>
      </c>
      <c r="H507" s="97">
        <f t="shared" si="47"/>
        <v>0</v>
      </c>
      <c r="I507" s="97">
        <f t="shared" si="48"/>
        <v>10072</v>
      </c>
    </row>
    <row r="508" spans="5:9" ht="12.75">
      <c r="E508" s="98">
        <v>4430</v>
      </c>
      <c r="F508" s="107">
        <f t="shared" si="45"/>
        <v>111291</v>
      </c>
      <c r="G508" s="97">
        <f t="shared" si="46"/>
        <v>137330</v>
      </c>
      <c r="H508" s="97">
        <f t="shared" si="47"/>
        <v>8744</v>
      </c>
      <c r="I508" s="97">
        <f t="shared" si="48"/>
        <v>146074</v>
      </c>
    </row>
    <row r="509" spans="5:9" ht="12.75">
      <c r="E509" s="98">
        <v>4440</v>
      </c>
      <c r="F509" s="107">
        <f t="shared" si="45"/>
        <v>929502</v>
      </c>
      <c r="G509" s="97">
        <f t="shared" si="46"/>
        <v>967061</v>
      </c>
      <c r="H509" s="97">
        <f t="shared" si="47"/>
        <v>4140</v>
      </c>
      <c r="I509" s="97">
        <f t="shared" si="48"/>
        <v>971201</v>
      </c>
    </row>
    <row r="510" spans="5:9" ht="12.75">
      <c r="E510" s="98">
        <v>4480</v>
      </c>
      <c r="F510" s="107">
        <f t="shared" si="45"/>
        <v>65978</v>
      </c>
      <c r="G510" s="97">
        <f t="shared" si="46"/>
        <v>52887</v>
      </c>
      <c r="H510" s="97">
        <f t="shared" si="47"/>
        <v>0</v>
      </c>
      <c r="I510" s="97">
        <f t="shared" si="48"/>
        <v>52887</v>
      </c>
    </row>
    <row r="511" spans="5:9" ht="12.75">
      <c r="E511" s="98">
        <v>4500</v>
      </c>
      <c r="F511" s="107">
        <f t="shared" si="45"/>
        <v>0</v>
      </c>
      <c r="G511" s="97">
        <f t="shared" si="46"/>
        <v>0</v>
      </c>
      <c r="H511" s="97">
        <f t="shared" si="47"/>
        <v>0</v>
      </c>
      <c r="I511" s="97">
        <f t="shared" si="48"/>
        <v>0</v>
      </c>
    </row>
    <row r="512" spans="5:9" ht="12.75">
      <c r="E512" s="98">
        <v>4510</v>
      </c>
      <c r="F512" s="107">
        <f t="shared" si="45"/>
        <v>159</v>
      </c>
      <c r="G512" s="97">
        <f t="shared" si="46"/>
        <v>0</v>
      </c>
      <c r="H512" s="97">
        <f t="shared" si="47"/>
        <v>159</v>
      </c>
      <c r="I512" s="97">
        <f t="shared" si="48"/>
        <v>159</v>
      </c>
    </row>
    <row r="513" spans="5:9" ht="12.75">
      <c r="E513" s="98">
        <v>4520</v>
      </c>
      <c r="F513" s="107">
        <f t="shared" si="45"/>
        <v>18202</v>
      </c>
      <c r="G513" s="97">
        <f t="shared" si="46"/>
        <v>12812</v>
      </c>
      <c r="H513" s="97">
        <f t="shared" si="47"/>
        <v>200</v>
      </c>
      <c r="I513" s="97">
        <f t="shared" si="48"/>
        <v>13012</v>
      </c>
    </row>
    <row r="514" spans="5:9" ht="12.75">
      <c r="E514" s="98">
        <v>4570</v>
      </c>
      <c r="F514" s="107">
        <f t="shared" si="45"/>
        <v>1500</v>
      </c>
      <c r="G514" s="97">
        <f t="shared" si="46"/>
        <v>0</v>
      </c>
      <c r="H514" s="97">
        <f t="shared" si="47"/>
        <v>0</v>
      </c>
      <c r="I514" s="97">
        <f t="shared" si="48"/>
        <v>0</v>
      </c>
    </row>
    <row r="515" spans="5:9" ht="12.75">
      <c r="E515" s="98">
        <v>4580</v>
      </c>
      <c r="F515" s="107">
        <f t="shared" si="45"/>
        <v>0</v>
      </c>
      <c r="G515" s="97">
        <f t="shared" si="46"/>
        <v>0</v>
      </c>
      <c r="H515" s="97">
        <f t="shared" si="47"/>
        <v>0</v>
      </c>
      <c r="I515" s="97">
        <f t="shared" si="48"/>
        <v>0</v>
      </c>
    </row>
    <row r="516" spans="5:9" ht="12.75">
      <c r="E516" s="98">
        <v>4590</v>
      </c>
      <c r="F516" s="107">
        <f t="shared" si="45"/>
        <v>5525</v>
      </c>
      <c r="G516" s="97">
        <f t="shared" si="46"/>
        <v>0</v>
      </c>
      <c r="H516" s="97">
        <f t="shared" si="47"/>
        <v>0</v>
      </c>
      <c r="I516" s="97">
        <f t="shared" si="48"/>
        <v>0</v>
      </c>
    </row>
    <row r="517" spans="5:9" ht="12.75">
      <c r="E517" s="98">
        <v>4600</v>
      </c>
      <c r="F517" s="107">
        <f t="shared" si="45"/>
        <v>0</v>
      </c>
      <c r="G517" s="97">
        <f t="shared" si="46"/>
        <v>0</v>
      </c>
      <c r="H517" s="97">
        <f t="shared" si="47"/>
        <v>0</v>
      </c>
      <c r="I517" s="97">
        <f t="shared" si="48"/>
        <v>0</v>
      </c>
    </row>
    <row r="518" spans="5:9" ht="12.75">
      <c r="E518" s="102">
        <v>6010</v>
      </c>
      <c r="F518" s="107">
        <f t="shared" si="45"/>
        <v>80000</v>
      </c>
      <c r="G518" s="97">
        <f t="shared" si="46"/>
        <v>0</v>
      </c>
      <c r="H518" s="97">
        <f t="shared" si="47"/>
        <v>0</v>
      </c>
      <c r="I518" s="97">
        <f t="shared" si="48"/>
        <v>0</v>
      </c>
    </row>
    <row r="519" spans="5:10" ht="12.75">
      <c r="E519" s="100">
        <v>6050</v>
      </c>
      <c r="F519" s="107">
        <f t="shared" si="45"/>
        <v>2517660</v>
      </c>
      <c r="G519" s="97">
        <f t="shared" si="46"/>
        <v>3166000</v>
      </c>
      <c r="H519" s="97">
        <f t="shared" si="47"/>
        <v>0</v>
      </c>
      <c r="I519" s="97">
        <f t="shared" si="48"/>
        <v>3166000</v>
      </c>
      <c r="J519" s="81">
        <f>SUM(I519:I522,I525)</f>
        <v>4592000</v>
      </c>
    </row>
    <row r="520" spans="5:9" ht="12.75">
      <c r="E520" s="100">
        <v>6052</v>
      </c>
      <c r="F520" s="107">
        <f t="shared" si="45"/>
        <v>1086000</v>
      </c>
      <c r="G520" s="97">
        <f t="shared" si="46"/>
        <v>980000</v>
      </c>
      <c r="H520" s="97">
        <f t="shared" si="47"/>
        <v>0</v>
      </c>
      <c r="I520" s="97">
        <f t="shared" si="48"/>
        <v>980000</v>
      </c>
    </row>
    <row r="521" spans="5:9" ht="12.75">
      <c r="E521" s="100">
        <v>6060</v>
      </c>
      <c r="F521" s="107">
        <f t="shared" si="45"/>
        <v>192825</v>
      </c>
      <c r="G521" s="97">
        <f t="shared" si="46"/>
        <v>246000</v>
      </c>
      <c r="H521" s="97">
        <f t="shared" si="47"/>
        <v>0</v>
      </c>
      <c r="I521" s="97">
        <f t="shared" si="48"/>
        <v>246000</v>
      </c>
    </row>
    <row r="522" spans="5:9" ht="12.75">
      <c r="E522" s="100">
        <v>6220</v>
      </c>
      <c r="F522" s="107">
        <f t="shared" si="45"/>
        <v>255000</v>
      </c>
      <c r="G522" s="97">
        <f t="shared" si="46"/>
        <v>200000</v>
      </c>
      <c r="H522" s="97">
        <f t="shared" si="47"/>
        <v>0</v>
      </c>
      <c r="I522" s="97">
        <f t="shared" si="48"/>
        <v>200000</v>
      </c>
    </row>
    <row r="523" spans="5:9" ht="12.75">
      <c r="E523" s="100">
        <v>6300</v>
      </c>
      <c r="F523" s="107">
        <f t="shared" si="45"/>
        <v>0</v>
      </c>
      <c r="G523" s="97">
        <f t="shared" si="46"/>
        <v>30000</v>
      </c>
      <c r="H523" s="97">
        <f t="shared" si="47"/>
        <v>0</v>
      </c>
      <c r="I523" s="97">
        <f t="shared" si="48"/>
        <v>30000</v>
      </c>
    </row>
    <row r="524" spans="5:9" ht="12.75">
      <c r="E524" s="98">
        <v>8070</v>
      </c>
      <c r="F524" s="107">
        <f t="shared" si="45"/>
        <v>143000</v>
      </c>
      <c r="G524" s="97">
        <f t="shared" si="46"/>
        <v>150000</v>
      </c>
      <c r="H524" s="97">
        <f t="shared" si="47"/>
        <v>0</v>
      </c>
      <c r="I524" s="97">
        <f t="shared" si="48"/>
        <v>150000</v>
      </c>
    </row>
    <row r="525" spans="5:9" ht="12.75">
      <c r="E525" s="102">
        <v>6800</v>
      </c>
      <c r="F525" s="107">
        <f t="shared" si="45"/>
        <v>310000</v>
      </c>
      <c r="G525" s="97">
        <f t="shared" si="46"/>
        <v>0</v>
      </c>
      <c r="H525" s="97">
        <f t="shared" si="47"/>
        <v>0</v>
      </c>
      <c r="I525" s="97">
        <f t="shared" si="48"/>
        <v>0</v>
      </c>
    </row>
    <row r="526" spans="5:9" ht="12.75">
      <c r="E526" s="98">
        <v>4810</v>
      </c>
      <c r="F526" s="107">
        <f t="shared" si="45"/>
        <v>65967</v>
      </c>
      <c r="G526" s="97">
        <f t="shared" si="46"/>
        <v>550550</v>
      </c>
      <c r="H526" s="97">
        <f t="shared" si="47"/>
        <v>0</v>
      </c>
      <c r="I526" s="97">
        <f t="shared" si="48"/>
        <v>550550</v>
      </c>
    </row>
    <row r="527" spans="5:9" ht="12.75">
      <c r="E527" s="98"/>
      <c r="F527" s="108">
        <f>SUM(F470:F526)</f>
        <v>42625052</v>
      </c>
      <c r="G527" s="101">
        <f>SUM(G470:G526)</f>
        <v>39045631</v>
      </c>
      <c r="H527" s="101">
        <f>SUM(H470:H526)</f>
        <v>3332413</v>
      </c>
      <c r="I527" s="101">
        <f>SUM(I470:I526)</f>
        <v>42378044</v>
      </c>
    </row>
    <row r="528" spans="5:9" ht="12.75">
      <c r="E528" s="97" t="s">
        <v>126</v>
      </c>
      <c r="F528" s="109">
        <f>SUM(F519:F522,F525)</f>
        <v>4361485</v>
      </c>
      <c r="G528" s="81">
        <f>SUM(G519:G522,G525)</f>
        <v>4592000</v>
      </c>
      <c r="H528" s="81">
        <f>SUM(H519:H522,H525)</f>
        <v>0</v>
      </c>
      <c r="I528" s="81">
        <f>SUM(I519:I522,I525)</f>
        <v>4592000</v>
      </c>
    </row>
    <row r="529" spans="5:9" ht="12.75">
      <c r="E529" s="81" t="s">
        <v>127</v>
      </c>
      <c r="F529" s="109">
        <f>F527-F528</f>
        <v>38263567</v>
      </c>
      <c r="G529" s="81">
        <f>G527-G528</f>
        <v>34453631</v>
      </c>
      <c r="H529" s="81">
        <f>H527-H528</f>
        <v>3332413</v>
      </c>
      <c r="I529" s="81">
        <f>I527-I528</f>
        <v>37786044</v>
      </c>
    </row>
    <row r="531" spans="5:9" ht="12.75">
      <c r="E531" t="s">
        <v>128</v>
      </c>
      <c r="G531" s="81">
        <f>SUM(G519:G522)</f>
        <v>4592000</v>
      </c>
      <c r="H531" s="81">
        <f>SUM(H519:H522)</f>
        <v>0</v>
      </c>
      <c r="I531" s="81">
        <f>SUM(I519:I522)</f>
        <v>4592000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16" right="0.53" top="0.37" bottom="0.51" header="0.3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0"/>
  <sheetViews>
    <sheetView zoomScale="80" zoomScaleNormal="80" zoomScalePageLayoutView="0" workbookViewId="0" topLeftCell="B517">
      <selection activeCell="H538" sqref="H53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40.140625" style="0" customWidth="1"/>
    <col min="6" max="6" width="14.8515625" style="0" customWidth="1"/>
    <col min="7" max="7" width="13.28125" style="0" customWidth="1"/>
    <col min="8" max="8" width="11.57421875" style="0" customWidth="1"/>
    <col min="9" max="9" width="11.140625" style="0" customWidth="1"/>
    <col min="10" max="10" width="11.00390625" style="0" customWidth="1"/>
    <col min="11" max="11" width="9.8515625" style="0" bestFit="1" customWidth="1"/>
  </cols>
  <sheetData>
    <row r="1" spans="1:10" ht="51.75" customHeight="1">
      <c r="A1" s="489" t="s">
        <v>115</v>
      </c>
      <c r="B1" s="489"/>
      <c r="H1" s="487" t="s">
        <v>116</v>
      </c>
      <c r="I1" s="487"/>
      <c r="J1" s="487"/>
    </row>
    <row r="2" spans="1:10" ht="18.75" customHeight="1">
      <c r="A2" s="58"/>
      <c r="B2" s="58"/>
      <c r="H2" s="59"/>
      <c r="I2" s="59"/>
      <c r="J2" s="59"/>
    </row>
    <row r="3" spans="1:10" ht="12.75">
      <c r="A3" s="488" t="s">
        <v>117</v>
      </c>
      <c r="B3" s="488"/>
      <c r="C3" s="488"/>
      <c r="D3" s="488"/>
      <c r="E3" s="488"/>
      <c r="F3" s="488"/>
      <c r="G3" s="488"/>
      <c r="H3" s="488"/>
      <c r="I3" s="488"/>
      <c r="J3" s="488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494" t="s">
        <v>119</v>
      </c>
      <c r="H5" s="495"/>
      <c r="I5" s="496"/>
      <c r="J5" s="497" t="s">
        <v>122</v>
      </c>
      <c r="K5" s="47"/>
    </row>
    <row r="6" spans="1:11" ht="21" customHeight="1">
      <c r="A6" s="5" t="s">
        <v>0</v>
      </c>
      <c r="B6" s="5" t="s">
        <v>1</v>
      </c>
      <c r="C6" s="492" t="s">
        <v>2</v>
      </c>
      <c r="D6" s="493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498"/>
      <c r="K6" s="47"/>
    </row>
    <row r="7" spans="1:11" ht="10.5" customHeight="1">
      <c r="A7" s="5">
        <v>1</v>
      </c>
      <c r="B7" s="5">
        <v>2</v>
      </c>
      <c r="C7" s="490">
        <v>3</v>
      </c>
      <c r="D7" s="491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51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88500</v>
      </c>
      <c r="J9" s="48">
        <f t="shared" si="0"/>
        <v>1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/>
      <c r="H10" s="30">
        <v>88500</v>
      </c>
      <c r="I10" s="42">
        <f>SUM(G10:H10)</f>
        <v>88500</v>
      </c>
      <c r="J10" s="49">
        <f t="shared" si="0"/>
        <v>1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/>
      <c r="I12" s="42">
        <f aca="true" t="shared" si="1" ref="I12:I25">SUM(G12:H12)</f>
        <v>0</v>
      </c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/>
      <c r="I13" s="42">
        <f t="shared" si="1"/>
        <v>0</v>
      </c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/>
      <c r="I14" s="42">
        <f t="shared" si="1"/>
        <v>0</v>
      </c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/>
      <c r="I15" s="42">
        <f t="shared" si="1"/>
        <v>0</v>
      </c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/>
      <c r="I16" s="42">
        <f t="shared" si="1"/>
        <v>0</v>
      </c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/>
      <c r="I17" s="42">
        <f t="shared" si="1"/>
        <v>0</v>
      </c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/>
      <c r="I18" s="42">
        <f t="shared" si="1"/>
        <v>0</v>
      </c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/>
      <c r="I19" s="42">
        <f t="shared" si="1"/>
        <v>0</v>
      </c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/>
      <c r="I20" s="42">
        <f t="shared" si="1"/>
        <v>0</v>
      </c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/>
      <c r="I21" s="42">
        <f t="shared" si="1"/>
        <v>0</v>
      </c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/>
      <c r="I22" s="42">
        <f t="shared" si="1"/>
        <v>0</v>
      </c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/>
      <c r="I23" s="42">
        <f t="shared" si="1"/>
        <v>0</v>
      </c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/>
      <c r="I24" s="42">
        <f t="shared" si="1"/>
        <v>0</v>
      </c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/>
      <c r="I25" s="42">
        <f t="shared" si="1"/>
        <v>0</v>
      </c>
      <c r="J25" s="49">
        <f t="shared" si="0"/>
        <v>0</v>
      </c>
      <c r="K25" s="47"/>
    </row>
    <row r="26" spans="1:11" ht="10.5" customHeight="1">
      <c r="A26" s="39">
        <v>20</v>
      </c>
      <c r="B26" s="11"/>
      <c r="C26" s="11"/>
      <c r="D26" s="10"/>
      <c r="E26" s="22" t="s">
        <v>18</v>
      </c>
      <c r="F26" s="32">
        <f>SUM(F31,F27)</f>
        <v>31400</v>
      </c>
      <c r="G26" s="32">
        <f>SUM(G31,G27)</f>
        <v>53413</v>
      </c>
      <c r="H26" s="32">
        <f>SUM(H31,H27)</f>
        <v>0</v>
      </c>
      <c r="I26" s="44">
        <f>SUM(I31,I27)</f>
        <v>53413</v>
      </c>
      <c r="J26" s="50">
        <f t="shared" si="0"/>
        <v>1.7010509554140127</v>
      </c>
      <c r="K26" s="47"/>
    </row>
    <row r="27" spans="1:11" ht="10.5" customHeight="1">
      <c r="A27" s="38"/>
      <c r="B27" s="17">
        <v>2001</v>
      </c>
      <c r="C27" s="16"/>
      <c r="D27" s="18"/>
      <c r="E27" s="19" t="s">
        <v>19</v>
      </c>
      <c r="F27" s="29">
        <f>SUM(F28:F30)</f>
        <v>22800</v>
      </c>
      <c r="G27" s="29">
        <f>SUM(G28:G30)</f>
        <v>44413</v>
      </c>
      <c r="H27" s="29">
        <f>SUM(H28:H30)</f>
        <v>0</v>
      </c>
      <c r="I27" s="29">
        <f>SUM(I28:I30)</f>
        <v>44413</v>
      </c>
      <c r="J27" s="48">
        <f t="shared" si="0"/>
        <v>1.9479385964912281</v>
      </c>
      <c r="K27" s="47"/>
    </row>
    <row r="28" spans="1:11" ht="10.5" customHeight="1">
      <c r="A28" s="38"/>
      <c r="B28" s="91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3"/>
      <c r="B29" s="3"/>
      <c r="C29" s="7"/>
      <c r="D29" s="20">
        <v>4210</v>
      </c>
      <c r="E29" s="21" t="s">
        <v>13</v>
      </c>
      <c r="F29" s="30"/>
      <c r="G29" s="30">
        <v>0</v>
      </c>
      <c r="H29" s="30">
        <v>0</v>
      </c>
      <c r="I29" s="42">
        <f>SUM(G29:H29)</f>
        <v>0</v>
      </c>
      <c r="J29" s="49" t="e">
        <f t="shared" si="0"/>
        <v>#DIV/0!</v>
      </c>
      <c r="K29" s="47"/>
    </row>
    <row r="30" spans="1:11" ht="10.5" customHeight="1">
      <c r="A30" s="68"/>
      <c r="B30" s="68"/>
      <c r="C30" s="69"/>
      <c r="D30" s="70">
        <v>4300</v>
      </c>
      <c r="E30" s="71" t="s">
        <v>8</v>
      </c>
      <c r="F30" s="35">
        <v>5200</v>
      </c>
      <c r="G30" s="35">
        <v>6000</v>
      </c>
      <c r="H30" s="35">
        <v>0</v>
      </c>
      <c r="I30" s="72">
        <f>SUM(G30:H30)</f>
        <v>6000</v>
      </c>
      <c r="J30" s="49">
        <f t="shared" si="0"/>
        <v>1.1538461538461537</v>
      </c>
      <c r="K30" s="47"/>
    </row>
    <row r="31" spans="1:11" ht="10.5" customHeight="1">
      <c r="A31" s="3"/>
      <c r="B31" s="61">
        <v>2002</v>
      </c>
      <c r="C31" s="62"/>
      <c r="D31" s="63"/>
      <c r="E31" s="64" t="s">
        <v>20</v>
      </c>
      <c r="F31" s="65">
        <f>SUM(F32)</f>
        <v>8600</v>
      </c>
      <c r="G31" s="65">
        <f>SUM(G32)</f>
        <v>9000</v>
      </c>
      <c r="H31" s="65">
        <f>SUM(H32)</f>
        <v>0</v>
      </c>
      <c r="I31" s="66">
        <f>SUM(I32)</f>
        <v>9000</v>
      </c>
      <c r="J31" s="67">
        <f t="shared" si="0"/>
        <v>1.0465116279069768</v>
      </c>
      <c r="K31" s="47"/>
    </row>
    <row r="32" spans="1:11" ht="10.5" customHeight="1">
      <c r="A32" s="3"/>
      <c r="B32" s="3"/>
      <c r="C32" s="7"/>
      <c r="D32" s="20">
        <v>4300</v>
      </c>
      <c r="E32" s="21" t="s">
        <v>8</v>
      </c>
      <c r="F32" s="30">
        <v>8600</v>
      </c>
      <c r="G32" s="30">
        <v>9000</v>
      </c>
      <c r="H32" s="30">
        <v>0</v>
      </c>
      <c r="I32" s="42">
        <f>SUM(G32:H32)</f>
        <v>9000</v>
      </c>
      <c r="J32" s="49">
        <f t="shared" si="0"/>
        <v>1.0465116279069768</v>
      </c>
      <c r="K32" s="47"/>
    </row>
    <row r="33" spans="1:11" ht="10.5" customHeight="1">
      <c r="A33" s="37">
        <v>600</v>
      </c>
      <c r="B33" s="11"/>
      <c r="C33" s="11"/>
      <c r="D33" s="10"/>
      <c r="E33" s="22" t="s">
        <v>21</v>
      </c>
      <c r="F33" s="32">
        <f>SUM(F34)</f>
        <v>4343660</v>
      </c>
      <c r="G33" s="32">
        <f>SUM(G34)</f>
        <v>3902954</v>
      </c>
      <c r="H33" s="32">
        <f>SUM(H34)</f>
        <v>0</v>
      </c>
      <c r="I33" s="32">
        <f>SUM(I34)</f>
        <v>3902954</v>
      </c>
      <c r="J33" s="50">
        <f>+I33/F33</f>
        <v>0.8985404014126336</v>
      </c>
      <c r="K33" s="47"/>
    </row>
    <row r="34" spans="1:11" ht="10.5" customHeight="1">
      <c r="A34" s="38"/>
      <c r="B34" s="23">
        <v>60014</v>
      </c>
      <c r="C34" s="16"/>
      <c r="D34" s="18"/>
      <c r="E34" s="19" t="s">
        <v>22</v>
      </c>
      <c r="F34" s="29">
        <f>SUM(F35:F52)</f>
        <v>4343660</v>
      </c>
      <c r="G34" s="29">
        <f>SUM(G35:G52)</f>
        <v>3902954</v>
      </c>
      <c r="H34" s="29">
        <f>SUM(H35:H52)</f>
        <v>0</v>
      </c>
      <c r="I34" s="41">
        <f>SUM(I35:I52)</f>
        <v>3902954</v>
      </c>
      <c r="J34" s="48">
        <f t="shared" si="0"/>
        <v>0.8985404014126336</v>
      </c>
      <c r="K34" s="47"/>
    </row>
    <row r="35" spans="1:11" ht="46.5" customHeight="1">
      <c r="A35" s="3"/>
      <c r="B35" s="3"/>
      <c r="C35" s="2"/>
      <c r="D35" s="24">
        <v>2310</v>
      </c>
      <c r="E35" s="54" t="s">
        <v>75</v>
      </c>
      <c r="F35" s="33">
        <v>106400</v>
      </c>
      <c r="G35" s="33">
        <v>106400</v>
      </c>
      <c r="H35" s="33">
        <v>0</v>
      </c>
      <c r="I35" s="45">
        <f aca="true" t="shared" si="2" ref="I35:I52">SUM(G35:H35)</f>
        <v>106400</v>
      </c>
      <c r="J35" s="49">
        <f t="shared" si="0"/>
        <v>1</v>
      </c>
      <c r="K35" s="47"/>
    </row>
    <row r="36" spans="1:11" ht="24" customHeight="1">
      <c r="A36" s="3"/>
      <c r="B36" s="3"/>
      <c r="C36" s="7"/>
      <c r="D36" s="20">
        <v>3020</v>
      </c>
      <c r="E36" s="27" t="s">
        <v>71</v>
      </c>
      <c r="F36" s="33">
        <v>10000</v>
      </c>
      <c r="G36" s="30">
        <v>8000</v>
      </c>
      <c r="H36" s="33">
        <v>0</v>
      </c>
      <c r="I36" s="45">
        <f t="shared" si="2"/>
        <v>8000</v>
      </c>
      <c r="J36" s="49">
        <f t="shared" si="0"/>
        <v>0.8</v>
      </c>
      <c r="K36" s="47"/>
    </row>
    <row r="37" spans="1:11" ht="14.25" customHeight="1">
      <c r="A37" s="3"/>
      <c r="B37" s="3"/>
      <c r="C37" s="7"/>
      <c r="D37" s="20">
        <v>4010</v>
      </c>
      <c r="E37" s="21" t="s">
        <v>70</v>
      </c>
      <c r="F37" s="33">
        <v>354702</v>
      </c>
      <c r="G37" s="30">
        <v>373443</v>
      </c>
      <c r="H37" s="33">
        <v>0</v>
      </c>
      <c r="I37" s="45">
        <f t="shared" si="2"/>
        <v>373443</v>
      </c>
      <c r="J37" s="49">
        <f t="shared" si="0"/>
        <v>1.052835901686486</v>
      </c>
      <c r="K37" s="47"/>
    </row>
    <row r="38" spans="1:11" ht="10.5" customHeight="1">
      <c r="A38" s="3"/>
      <c r="B38" s="3"/>
      <c r="C38" s="7"/>
      <c r="D38" s="20">
        <v>4040</v>
      </c>
      <c r="E38" s="21" t="s">
        <v>10</v>
      </c>
      <c r="F38" s="33">
        <v>26521</v>
      </c>
      <c r="G38" s="30">
        <v>28811</v>
      </c>
      <c r="H38" s="33">
        <v>0</v>
      </c>
      <c r="I38" s="45">
        <f t="shared" si="2"/>
        <v>28811</v>
      </c>
      <c r="J38" s="49">
        <f t="shared" si="0"/>
        <v>1.0863466686776517</v>
      </c>
      <c r="K38" s="47"/>
    </row>
    <row r="39" spans="1:11" ht="10.5" customHeight="1">
      <c r="A39" s="3"/>
      <c r="B39" s="3"/>
      <c r="C39" s="7"/>
      <c r="D39" s="20">
        <v>4110</v>
      </c>
      <c r="E39" s="21" t="s">
        <v>11</v>
      </c>
      <c r="F39" s="33">
        <v>68348</v>
      </c>
      <c r="G39" s="30">
        <v>72879</v>
      </c>
      <c r="H39" s="33">
        <v>0</v>
      </c>
      <c r="I39" s="45">
        <f t="shared" si="2"/>
        <v>72879</v>
      </c>
      <c r="J39" s="49">
        <f t="shared" si="0"/>
        <v>1.0662930883127524</v>
      </c>
      <c r="K39" s="77">
        <f>SUM(G36,G41:G46,G48:G49)</f>
        <v>1207552</v>
      </c>
    </row>
    <row r="40" spans="1:11" ht="10.5" customHeight="1">
      <c r="A40" s="3"/>
      <c r="B40" s="3"/>
      <c r="C40" s="7"/>
      <c r="D40" s="20">
        <v>4120</v>
      </c>
      <c r="E40" s="21" t="s">
        <v>12</v>
      </c>
      <c r="F40" s="33">
        <v>9110</v>
      </c>
      <c r="G40" s="30">
        <v>9024</v>
      </c>
      <c r="H40" s="33">
        <v>0</v>
      </c>
      <c r="I40" s="45">
        <f t="shared" si="2"/>
        <v>9024</v>
      </c>
      <c r="J40" s="49">
        <f t="shared" si="0"/>
        <v>0.9905598243688255</v>
      </c>
      <c r="K40" s="47"/>
    </row>
    <row r="41" spans="1:11" ht="10.5" customHeight="1">
      <c r="A41" s="3"/>
      <c r="B41" s="3"/>
      <c r="C41" s="7"/>
      <c r="D41" s="20">
        <v>4210</v>
      </c>
      <c r="E41" s="21" t="s">
        <v>13</v>
      </c>
      <c r="F41" s="33">
        <v>290700</v>
      </c>
      <c r="G41" s="30">
        <v>251000</v>
      </c>
      <c r="H41" s="33">
        <v>0</v>
      </c>
      <c r="I41" s="45">
        <f t="shared" si="2"/>
        <v>251000</v>
      </c>
      <c r="J41" s="49">
        <f t="shared" si="0"/>
        <v>0.8634330925352597</v>
      </c>
      <c r="K41" s="47"/>
    </row>
    <row r="42" spans="1:11" ht="10.5" customHeight="1">
      <c r="A42" s="3"/>
      <c r="B42" s="3"/>
      <c r="C42" s="7"/>
      <c r="D42" s="20">
        <v>4260</v>
      </c>
      <c r="E42" s="21" t="s">
        <v>14</v>
      </c>
      <c r="F42" s="33">
        <v>10918</v>
      </c>
      <c r="G42" s="30">
        <v>11000</v>
      </c>
      <c r="H42" s="33">
        <v>0</v>
      </c>
      <c r="I42" s="45">
        <f t="shared" si="2"/>
        <v>11000</v>
      </c>
      <c r="J42" s="49">
        <f t="shared" si="0"/>
        <v>1.0075105330646639</v>
      </c>
      <c r="K42" s="47"/>
    </row>
    <row r="43" spans="1:11" ht="10.5" customHeight="1">
      <c r="A43" s="3"/>
      <c r="B43" s="3"/>
      <c r="C43" s="7"/>
      <c r="D43" s="20">
        <v>4270</v>
      </c>
      <c r="E43" s="21" t="s">
        <v>15</v>
      </c>
      <c r="F43" s="33">
        <v>865500</v>
      </c>
      <c r="G43" s="30">
        <v>334000</v>
      </c>
      <c r="H43" s="33">
        <v>0</v>
      </c>
      <c r="I43" s="45">
        <f t="shared" si="2"/>
        <v>334000</v>
      </c>
      <c r="J43" s="49">
        <f t="shared" si="0"/>
        <v>0.3859041016753322</v>
      </c>
      <c r="K43" s="47"/>
    </row>
    <row r="44" spans="1:11" ht="10.5" customHeight="1">
      <c r="A44" s="3"/>
      <c r="B44" s="3"/>
      <c r="C44" s="7"/>
      <c r="D44" s="20">
        <v>4300</v>
      </c>
      <c r="E44" s="21" t="s">
        <v>8</v>
      </c>
      <c r="F44" s="33">
        <v>685253</v>
      </c>
      <c r="G44" s="30">
        <v>541600</v>
      </c>
      <c r="H44" s="33">
        <v>0</v>
      </c>
      <c r="I44" s="45">
        <f t="shared" si="2"/>
        <v>541600</v>
      </c>
      <c r="J44" s="49">
        <f t="shared" si="0"/>
        <v>0.7903650184676316</v>
      </c>
      <c r="K44" s="47"/>
    </row>
    <row r="45" spans="1:11" ht="10.5" customHeight="1">
      <c r="A45" s="3"/>
      <c r="B45" s="3"/>
      <c r="C45" s="7"/>
      <c r="D45" s="20">
        <v>4410</v>
      </c>
      <c r="E45" s="21" t="s">
        <v>16</v>
      </c>
      <c r="F45" s="33">
        <v>1545</v>
      </c>
      <c r="G45" s="30">
        <v>1500</v>
      </c>
      <c r="H45" s="33">
        <v>0</v>
      </c>
      <c r="I45" s="45">
        <f t="shared" si="2"/>
        <v>1500</v>
      </c>
      <c r="J45" s="49">
        <f t="shared" si="0"/>
        <v>0.970873786407767</v>
      </c>
      <c r="K45" s="47"/>
    </row>
    <row r="46" spans="1:11" ht="10.5" customHeight="1">
      <c r="A46" s="3"/>
      <c r="B46" s="3"/>
      <c r="C46" s="7"/>
      <c r="D46" s="20">
        <v>4430</v>
      </c>
      <c r="E46" s="21" t="s">
        <v>17</v>
      </c>
      <c r="F46" s="33">
        <v>21151</v>
      </c>
      <c r="G46" s="30">
        <v>57000</v>
      </c>
      <c r="H46" s="33">
        <v>0</v>
      </c>
      <c r="I46" s="45">
        <f t="shared" si="2"/>
        <v>57000</v>
      </c>
      <c r="J46" s="49">
        <f t="shared" si="0"/>
        <v>2.6949080421729468</v>
      </c>
      <c r="K46" s="47"/>
    </row>
    <row r="47" spans="1:11" ht="22.5" customHeight="1">
      <c r="A47" s="3"/>
      <c r="B47" s="3"/>
      <c r="C47" s="7"/>
      <c r="D47" s="20">
        <v>4440</v>
      </c>
      <c r="E47" s="27" t="s">
        <v>73</v>
      </c>
      <c r="F47" s="33">
        <v>13207</v>
      </c>
      <c r="G47" s="30">
        <v>11845</v>
      </c>
      <c r="H47" s="33">
        <v>0</v>
      </c>
      <c r="I47" s="45">
        <f t="shared" si="2"/>
        <v>11845</v>
      </c>
      <c r="J47" s="49">
        <f t="shared" si="0"/>
        <v>0.89687287044749</v>
      </c>
      <c r="K47" s="47"/>
    </row>
    <row r="48" spans="1:11" ht="10.5" customHeight="1">
      <c r="A48" s="3"/>
      <c r="B48" s="3"/>
      <c r="C48" s="7"/>
      <c r="D48" s="20">
        <v>4480</v>
      </c>
      <c r="E48" s="21" t="s">
        <v>23</v>
      </c>
      <c r="F48" s="33">
        <v>1932</v>
      </c>
      <c r="G48" s="30">
        <v>2000</v>
      </c>
      <c r="H48" s="33">
        <v>0</v>
      </c>
      <c r="I48" s="45">
        <f t="shared" si="2"/>
        <v>2000</v>
      </c>
      <c r="J48" s="49">
        <f t="shared" si="0"/>
        <v>1.0351966873706004</v>
      </c>
      <c r="K48" s="47"/>
    </row>
    <row r="49" spans="1:11" ht="23.25" customHeight="1">
      <c r="A49" s="3"/>
      <c r="B49" s="3"/>
      <c r="C49" s="7"/>
      <c r="D49" s="20">
        <v>4520</v>
      </c>
      <c r="E49" s="27" t="s">
        <v>74</v>
      </c>
      <c r="F49" s="33">
        <v>1452</v>
      </c>
      <c r="G49" s="30">
        <v>1452</v>
      </c>
      <c r="H49" s="33">
        <v>0</v>
      </c>
      <c r="I49" s="45">
        <f t="shared" si="2"/>
        <v>1452</v>
      </c>
      <c r="J49" s="49">
        <f t="shared" si="0"/>
        <v>1</v>
      </c>
      <c r="K49" s="47"/>
    </row>
    <row r="50" spans="1:11" ht="11.25" customHeight="1">
      <c r="A50" s="3"/>
      <c r="B50" s="3"/>
      <c r="C50" s="7"/>
      <c r="D50" s="20">
        <v>6050</v>
      </c>
      <c r="E50" s="27" t="s">
        <v>77</v>
      </c>
      <c r="F50" s="33">
        <v>789096</v>
      </c>
      <c r="G50" s="120">
        <f>426000+627000</f>
        <v>1053000</v>
      </c>
      <c r="H50" s="33">
        <v>0</v>
      </c>
      <c r="I50" s="45">
        <f t="shared" si="2"/>
        <v>1053000</v>
      </c>
      <c r="J50" s="49">
        <f t="shared" si="0"/>
        <v>1.334438395328325</v>
      </c>
      <c r="K50" s="47"/>
    </row>
    <row r="51" spans="1:11" ht="11.25" customHeight="1">
      <c r="A51" s="3"/>
      <c r="B51" s="3"/>
      <c r="C51" s="7"/>
      <c r="D51" s="20">
        <v>6052</v>
      </c>
      <c r="E51" s="27" t="s">
        <v>77</v>
      </c>
      <c r="F51" s="33">
        <v>1086000</v>
      </c>
      <c r="G51" s="120">
        <v>980000</v>
      </c>
      <c r="H51" s="33">
        <v>0</v>
      </c>
      <c r="I51" s="45">
        <f t="shared" si="2"/>
        <v>980000</v>
      </c>
      <c r="J51" s="49">
        <f t="shared" si="0"/>
        <v>0.9023941068139963</v>
      </c>
      <c r="K51" s="47"/>
    </row>
    <row r="52" spans="1:11" ht="23.25" customHeight="1">
      <c r="A52" s="3"/>
      <c r="B52" s="3"/>
      <c r="C52" s="7"/>
      <c r="D52" s="20">
        <v>6060</v>
      </c>
      <c r="E52" s="27" t="s">
        <v>78</v>
      </c>
      <c r="F52" s="33">
        <v>1825</v>
      </c>
      <c r="G52" s="120">
        <v>60000</v>
      </c>
      <c r="H52" s="33">
        <v>0</v>
      </c>
      <c r="I52" s="45">
        <f t="shared" si="2"/>
        <v>60000</v>
      </c>
      <c r="J52" s="49">
        <f>+I52/F52</f>
        <v>32.87671232876713</v>
      </c>
      <c r="K52" s="47"/>
    </row>
    <row r="53" spans="1:11" ht="16.5" customHeight="1">
      <c r="A53" s="25">
        <v>630</v>
      </c>
      <c r="B53" s="8"/>
      <c r="C53" s="8"/>
      <c r="D53" s="12"/>
      <c r="E53" s="13" t="s">
        <v>24</v>
      </c>
      <c r="F53" s="28">
        <f>SUM(F54)</f>
        <v>1710</v>
      </c>
      <c r="G53" s="121">
        <f>SUM(G54)</f>
        <v>7210</v>
      </c>
      <c r="H53" s="28">
        <f>SUM(H54)</f>
        <v>0</v>
      </c>
      <c r="I53" s="40">
        <f>SUM(I54)</f>
        <v>7210</v>
      </c>
      <c r="J53" s="50">
        <f>+I53/F53</f>
        <v>4.216374269005848</v>
      </c>
      <c r="K53" s="47"/>
    </row>
    <row r="54" spans="1:11" ht="10.5" customHeight="1">
      <c r="A54" s="3"/>
      <c r="B54" s="23">
        <v>63095</v>
      </c>
      <c r="C54" s="16"/>
      <c r="D54" s="18"/>
      <c r="E54" s="19" t="s">
        <v>25</v>
      </c>
      <c r="F54" s="29">
        <f>SUM(F55:F57)</f>
        <v>1710</v>
      </c>
      <c r="G54" s="29">
        <f>SUM(G55:G57)</f>
        <v>7210</v>
      </c>
      <c r="H54" s="29">
        <f>SUM(H55:H57)</f>
        <v>0</v>
      </c>
      <c r="I54" s="41">
        <f>SUM(I55:I57)</f>
        <v>7210</v>
      </c>
      <c r="J54" s="48">
        <f>+I54/F54</f>
        <v>4.216374269005848</v>
      </c>
      <c r="K54" s="47"/>
    </row>
    <row r="55" spans="1:11" ht="10.5" customHeight="1">
      <c r="A55" s="3"/>
      <c r="B55" s="3"/>
      <c r="C55" s="7"/>
      <c r="D55" s="20">
        <v>4210</v>
      </c>
      <c r="E55" s="21" t="s">
        <v>13</v>
      </c>
      <c r="F55" s="30">
        <v>1010</v>
      </c>
      <c r="G55" s="30">
        <v>4610</v>
      </c>
      <c r="H55" s="30">
        <v>0</v>
      </c>
      <c r="I55" s="42">
        <f>SUM(G55:H55)</f>
        <v>4610</v>
      </c>
      <c r="J55" s="49">
        <f>+I55/F55</f>
        <v>4.564356435643564</v>
      </c>
      <c r="K55" s="47"/>
    </row>
    <row r="56" spans="1:11" ht="10.5" customHeight="1">
      <c r="A56" s="3"/>
      <c r="B56" s="3"/>
      <c r="C56" s="2"/>
      <c r="D56" s="70">
        <v>4300</v>
      </c>
      <c r="E56" s="71" t="s">
        <v>8</v>
      </c>
      <c r="F56" s="35">
        <v>0</v>
      </c>
      <c r="G56" s="35">
        <v>2000</v>
      </c>
      <c r="H56" s="30">
        <v>0</v>
      </c>
      <c r="I56" s="42">
        <f>SUM(G56:H56)</f>
        <v>2000</v>
      </c>
      <c r="J56" s="49"/>
      <c r="K56" s="47"/>
    </row>
    <row r="57" spans="1:11" ht="10.5" customHeight="1">
      <c r="A57" s="68"/>
      <c r="B57" s="68"/>
      <c r="C57" s="69"/>
      <c r="D57" s="70">
        <v>4430</v>
      </c>
      <c r="E57" s="21" t="s">
        <v>17</v>
      </c>
      <c r="F57" s="35">
        <v>700</v>
      </c>
      <c r="G57" s="35">
        <v>600</v>
      </c>
      <c r="H57" s="30">
        <v>0</v>
      </c>
      <c r="I57" s="42">
        <f>SUM(G57:H57)</f>
        <v>600</v>
      </c>
      <c r="J57" s="49">
        <f aca="true" t="shared" si="3" ref="J57:J88">+I57/F57</f>
        <v>0.8571428571428571</v>
      </c>
      <c r="K57" s="47"/>
    </row>
    <row r="58" spans="1:11" ht="10.5" customHeight="1">
      <c r="A58" s="25">
        <v>700</v>
      </c>
      <c r="B58" s="8"/>
      <c r="C58" s="8"/>
      <c r="D58" s="12"/>
      <c r="E58" s="13" t="s">
        <v>26</v>
      </c>
      <c r="F58" s="28">
        <f>SUM(F59)</f>
        <v>585125</v>
      </c>
      <c r="G58" s="28">
        <f>SUM(G59)</f>
        <v>501000</v>
      </c>
      <c r="H58" s="28">
        <f>SUM(H59)</f>
        <v>20000</v>
      </c>
      <c r="I58" s="40">
        <f>SUM(I59)</f>
        <v>521000</v>
      </c>
      <c r="J58" s="50">
        <f t="shared" si="3"/>
        <v>0.8904080324716941</v>
      </c>
      <c r="K58" s="47"/>
    </row>
    <row r="59" spans="1:11" ht="16.5" customHeight="1">
      <c r="A59" s="3"/>
      <c r="B59" s="23">
        <v>70005</v>
      </c>
      <c r="C59" s="16"/>
      <c r="D59" s="18"/>
      <c r="E59" s="19" t="s">
        <v>79</v>
      </c>
      <c r="F59" s="29">
        <f>SUM(F60:F67)</f>
        <v>585125</v>
      </c>
      <c r="G59" s="29">
        <f>SUM(G60:G67)</f>
        <v>501000</v>
      </c>
      <c r="H59" s="29">
        <f>SUM(H60:H67)</f>
        <v>20000</v>
      </c>
      <c r="I59" s="41">
        <f>SUM(I60:I67)</f>
        <v>521000</v>
      </c>
      <c r="J59" s="48">
        <f t="shared" si="3"/>
        <v>0.8904080324716941</v>
      </c>
      <c r="K59" s="47"/>
    </row>
    <row r="60" spans="1:11" ht="10.5" customHeight="1">
      <c r="A60" s="3"/>
      <c r="B60" s="3"/>
      <c r="C60" s="7"/>
      <c r="D60" s="20">
        <v>4210</v>
      </c>
      <c r="E60" s="21" t="s">
        <v>13</v>
      </c>
      <c r="F60" s="30">
        <v>122000</v>
      </c>
      <c r="G60" s="30">
        <v>116000</v>
      </c>
      <c r="H60" s="30">
        <v>0</v>
      </c>
      <c r="I60" s="42">
        <f aca="true" t="shared" si="4" ref="I60:I67">SUM(G60:H60)</f>
        <v>116000</v>
      </c>
      <c r="J60" s="49">
        <f t="shared" si="3"/>
        <v>0.9508196721311475</v>
      </c>
      <c r="K60" s="47"/>
    </row>
    <row r="61" spans="1:11" ht="10.5" customHeight="1">
      <c r="A61" s="3"/>
      <c r="B61" s="3"/>
      <c r="C61" s="7"/>
      <c r="D61" s="20">
        <v>4260</v>
      </c>
      <c r="E61" s="21" t="s">
        <v>14</v>
      </c>
      <c r="F61" s="30">
        <v>102000</v>
      </c>
      <c r="G61" s="30">
        <v>126000</v>
      </c>
      <c r="H61" s="30">
        <v>0</v>
      </c>
      <c r="I61" s="42">
        <f t="shared" si="4"/>
        <v>126000</v>
      </c>
      <c r="J61" s="49">
        <f t="shared" si="3"/>
        <v>1.2352941176470589</v>
      </c>
      <c r="K61" s="47"/>
    </row>
    <row r="62" spans="1:11" ht="10.5" customHeight="1">
      <c r="A62" s="3"/>
      <c r="B62" s="3"/>
      <c r="C62" s="7"/>
      <c r="D62" s="20">
        <v>4270</v>
      </c>
      <c r="E62" s="21" t="s">
        <v>15</v>
      </c>
      <c r="F62" s="30">
        <v>114000</v>
      </c>
      <c r="G62" s="30">
        <v>35000</v>
      </c>
      <c r="H62" s="30">
        <v>0</v>
      </c>
      <c r="I62" s="42">
        <f t="shared" si="4"/>
        <v>35000</v>
      </c>
      <c r="J62" s="49">
        <f t="shared" si="3"/>
        <v>0.30701754385964913</v>
      </c>
      <c r="K62" s="77"/>
    </row>
    <row r="63" spans="1:11" ht="10.5" customHeight="1">
      <c r="A63" s="3"/>
      <c r="B63" s="3"/>
      <c r="C63" s="7"/>
      <c r="D63" s="20">
        <v>4300</v>
      </c>
      <c r="E63" s="21" t="s">
        <v>8</v>
      </c>
      <c r="F63" s="30">
        <v>187600</v>
      </c>
      <c r="G63" s="30">
        <v>113000</v>
      </c>
      <c r="H63" s="30">
        <v>20000</v>
      </c>
      <c r="I63" s="42">
        <f t="shared" si="4"/>
        <v>133000</v>
      </c>
      <c r="J63" s="49">
        <f t="shared" si="3"/>
        <v>0.7089552238805971</v>
      </c>
      <c r="K63" s="47"/>
    </row>
    <row r="64" spans="1:11" ht="10.5" customHeight="1">
      <c r="A64" s="3"/>
      <c r="B64" s="3"/>
      <c r="C64" s="7"/>
      <c r="D64" s="20">
        <v>4430</v>
      </c>
      <c r="E64" s="21" t="s">
        <v>17</v>
      </c>
      <c r="F64" s="30">
        <v>0</v>
      </c>
      <c r="G64" s="30">
        <v>6000</v>
      </c>
      <c r="H64" s="30">
        <v>0</v>
      </c>
      <c r="I64" s="42">
        <f t="shared" si="4"/>
        <v>6000</v>
      </c>
      <c r="J64" s="49" t="e">
        <f t="shared" si="3"/>
        <v>#DIV/0!</v>
      </c>
      <c r="K64" s="47"/>
    </row>
    <row r="65" spans="1:11" ht="10.5" customHeight="1">
      <c r="A65" s="3"/>
      <c r="B65" s="3"/>
      <c r="C65" s="7"/>
      <c r="D65" s="20">
        <v>4480</v>
      </c>
      <c r="E65" s="21" t="s">
        <v>23</v>
      </c>
      <c r="F65" s="30">
        <v>54000</v>
      </c>
      <c r="G65" s="30">
        <v>40000</v>
      </c>
      <c r="H65" s="30">
        <v>0</v>
      </c>
      <c r="I65" s="42">
        <f t="shared" si="4"/>
        <v>40000</v>
      </c>
      <c r="J65" s="49">
        <f t="shared" si="3"/>
        <v>0.7407407407407407</v>
      </c>
      <c r="K65" s="47"/>
    </row>
    <row r="66" spans="1:11" ht="23.25" customHeight="1">
      <c r="A66" s="3"/>
      <c r="B66" s="3"/>
      <c r="C66" s="7"/>
      <c r="D66" s="20">
        <v>4590</v>
      </c>
      <c r="E66" s="55" t="s">
        <v>76</v>
      </c>
      <c r="F66" s="30">
        <v>5525</v>
      </c>
      <c r="G66" s="30">
        <v>0</v>
      </c>
      <c r="H66" s="30"/>
      <c r="I66" s="42">
        <f t="shared" si="4"/>
        <v>0</v>
      </c>
      <c r="J66" s="49">
        <f t="shared" si="3"/>
        <v>0</v>
      </c>
      <c r="K66" s="47"/>
    </row>
    <row r="67" spans="1:11" ht="21" customHeight="1">
      <c r="A67" s="3"/>
      <c r="B67" s="3"/>
      <c r="C67" s="7"/>
      <c r="D67" s="20">
        <v>6050</v>
      </c>
      <c r="E67" s="27" t="s">
        <v>77</v>
      </c>
      <c r="F67" s="30">
        <v>0</v>
      </c>
      <c r="G67" s="30">
        <v>65000</v>
      </c>
      <c r="H67" s="30">
        <v>0</v>
      </c>
      <c r="I67" s="42">
        <f t="shared" si="4"/>
        <v>65000</v>
      </c>
      <c r="J67" s="49" t="e">
        <f t="shared" si="3"/>
        <v>#DIV/0!</v>
      </c>
      <c r="K67" s="47"/>
    </row>
    <row r="68" spans="1:11" ht="10.5" customHeight="1">
      <c r="A68" s="25">
        <v>710</v>
      </c>
      <c r="B68" s="8"/>
      <c r="C68" s="8"/>
      <c r="D68" s="12"/>
      <c r="E68" s="13" t="s">
        <v>27</v>
      </c>
      <c r="F68" s="28">
        <f>SUM(F71,F73,F69)</f>
        <v>225900</v>
      </c>
      <c r="G68" s="28">
        <f>SUM(G71,G73,G69)</f>
        <v>0</v>
      </c>
      <c r="H68" s="28">
        <f>SUM(H71,H73,H69)</f>
        <v>223700</v>
      </c>
      <c r="I68" s="28">
        <f>SUM(I71,I73,I69)</f>
        <v>223700</v>
      </c>
      <c r="J68" s="50">
        <f t="shared" si="3"/>
        <v>0.9902611775121736</v>
      </c>
      <c r="K68" s="47"/>
    </row>
    <row r="69" spans="1:11" ht="16.5" customHeight="1">
      <c r="A69" s="3"/>
      <c r="B69" s="23">
        <v>71013</v>
      </c>
      <c r="C69" s="16"/>
      <c r="D69" s="18"/>
      <c r="E69" s="19" t="s">
        <v>80</v>
      </c>
      <c r="F69" s="29">
        <f>SUM(F70)</f>
        <v>107600</v>
      </c>
      <c r="G69" s="29">
        <f>SUM(G70)</f>
        <v>0</v>
      </c>
      <c r="H69" s="29">
        <f>SUM(H70)</f>
        <v>101700</v>
      </c>
      <c r="I69" s="41">
        <f>SUM(I70)</f>
        <v>101700</v>
      </c>
      <c r="J69" s="48">
        <f t="shared" si="3"/>
        <v>0.9451672862453532</v>
      </c>
      <c r="K69" s="47"/>
    </row>
    <row r="70" spans="1:11" ht="10.5" customHeight="1">
      <c r="A70" s="3"/>
      <c r="B70" s="3"/>
      <c r="C70" s="7"/>
      <c r="D70" s="20">
        <v>4300</v>
      </c>
      <c r="E70" s="21" t="s">
        <v>8</v>
      </c>
      <c r="F70" s="30">
        <v>107600</v>
      </c>
      <c r="G70" s="30">
        <v>0</v>
      </c>
      <c r="H70" s="30">
        <v>101700</v>
      </c>
      <c r="I70" s="42">
        <f>SUM(G70:H70)</f>
        <v>101700</v>
      </c>
      <c r="J70" s="49">
        <f t="shared" si="3"/>
        <v>0.9451672862453532</v>
      </c>
      <c r="K70" s="47"/>
    </row>
    <row r="71" spans="1:11" ht="16.5" customHeight="1">
      <c r="A71" s="3"/>
      <c r="B71" s="23">
        <v>71014</v>
      </c>
      <c r="C71" s="16"/>
      <c r="D71" s="18"/>
      <c r="E71" s="19" t="s">
        <v>81</v>
      </c>
      <c r="F71" s="29">
        <f>SUM(F72)</f>
        <v>6000</v>
      </c>
      <c r="G71" s="29">
        <f>SUM(G72)</f>
        <v>0</v>
      </c>
      <c r="H71" s="29">
        <f>SUM(H72)</f>
        <v>6000</v>
      </c>
      <c r="I71" s="41">
        <f>SUM(I72)</f>
        <v>6000</v>
      </c>
      <c r="J71" s="48">
        <f t="shared" si="3"/>
        <v>1</v>
      </c>
      <c r="K71" s="47"/>
    </row>
    <row r="72" spans="1:11" ht="10.5" customHeight="1">
      <c r="A72" s="3"/>
      <c r="B72" s="3"/>
      <c r="C72" s="7"/>
      <c r="D72" s="20">
        <v>4300</v>
      </c>
      <c r="E72" s="21" t="s">
        <v>8</v>
      </c>
      <c r="F72" s="30">
        <v>6000</v>
      </c>
      <c r="G72" s="30">
        <v>0</v>
      </c>
      <c r="H72" s="30">
        <v>6000</v>
      </c>
      <c r="I72" s="42">
        <f>SUM(G72:H72)</f>
        <v>6000</v>
      </c>
      <c r="J72" s="49">
        <f t="shared" si="3"/>
        <v>1</v>
      </c>
      <c r="K72" s="47"/>
    </row>
    <row r="73" spans="1:11" ht="10.5" customHeight="1">
      <c r="A73" s="3"/>
      <c r="B73" s="23">
        <v>71015</v>
      </c>
      <c r="C73" s="16"/>
      <c r="D73" s="18"/>
      <c r="E73" s="19" t="s">
        <v>28</v>
      </c>
      <c r="F73" s="29">
        <f>SUM(F74:F84)</f>
        <v>112300</v>
      </c>
      <c r="G73" s="29">
        <f>SUM(G74:G84)</f>
        <v>0</v>
      </c>
      <c r="H73" s="29">
        <f>SUM(H74:H84)</f>
        <v>116000</v>
      </c>
      <c r="I73" s="41">
        <f>SUM(I74:I84)</f>
        <v>116000</v>
      </c>
      <c r="J73" s="48">
        <f t="shared" si="3"/>
        <v>1.0329474621549422</v>
      </c>
      <c r="K73" s="47"/>
    </row>
    <row r="74" spans="1:11" ht="21.75" customHeight="1">
      <c r="A74" s="3"/>
      <c r="B74" s="3"/>
      <c r="C74" s="7"/>
      <c r="D74" s="20">
        <v>3020</v>
      </c>
      <c r="E74" s="27" t="s">
        <v>71</v>
      </c>
      <c r="F74" s="30">
        <v>300</v>
      </c>
      <c r="G74" s="30">
        <v>0</v>
      </c>
      <c r="H74" s="30">
        <v>400</v>
      </c>
      <c r="I74" s="42">
        <f aca="true" t="shared" si="5" ref="I74:I84">SUM(G74:H74)</f>
        <v>400</v>
      </c>
      <c r="J74" s="49">
        <f t="shared" si="3"/>
        <v>1.3333333333333333</v>
      </c>
      <c r="K74" s="47"/>
    </row>
    <row r="75" spans="1:11" ht="16.5" customHeight="1">
      <c r="A75" s="3"/>
      <c r="B75" s="3"/>
      <c r="C75" s="7"/>
      <c r="D75" s="20">
        <v>4010</v>
      </c>
      <c r="E75" s="21" t="s">
        <v>70</v>
      </c>
      <c r="F75" s="30">
        <v>28178</v>
      </c>
      <c r="G75" s="30">
        <v>0</v>
      </c>
      <c r="H75" s="30">
        <v>29022</v>
      </c>
      <c r="I75" s="42">
        <f t="shared" si="5"/>
        <v>29022</v>
      </c>
      <c r="J75" s="49">
        <f t="shared" si="3"/>
        <v>1.0299524451699908</v>
      </c>
      <c r="K75" s="47"/>
    </row>
    <row r="76" spans="1:11" ht="21.75" customHeight="1">
      <c r="A76" s="3"/>
      <c r="B76" s="3"/>
      <c r="C76" s="7"/>
      <c r="D76" s="20">
        <v>4020</v>
      </c>
      <c r="E76" s="27" t="s">
        <v>82</v>
      </c>
      <c r="F76" s="30">
        <v>39072</v>
      </c>
      <c r="G76" s="30">
        <v>0</v>
      </c>
      <c r="H76" s="30">
        <v>39576</v>
      </c>
      <c r="I76" s="42">
        <f t="shared" si="5"/>
        <v>39576</v>
      </c>
      <c r="J76" s="49">
        <f t="shared" si="3"/>
        <v>1.0128992628992628</v>
      </c>
      <c r="K76" s="77">
        <f>SUM(H75:H76)</f>
        <v>68598</v>
      </c>
    </row>
    <row r="77" spans="1:11" ht="10.5" customHeight="1">
      <c r="A77" s="3"/>
      <c r="B77" s="3"/>
      <c r="C77" s="7"/>
      <c r="D77" s="20">
        <v>4040</v>
      </c>
      <c r="E77" s="21" t="s">
        <v>10</v>
      </c>
      <c r="F77" s="30">
        <v>5394</v>
      </c>
      <c r="G77" s="30">
        <v>0</v>
      </c>
      <c r="H77" s="30">
        <v>5540</v>
      </c>
      <c r="I77" s="42">
        <f t="shared" si="5"/>
        <v>5540</v>
      </c>
      <c r="J77" s="49">
        <f t="shared" si="3"/>
        <v>1.0270671116054875</v>
      </c>
      <c r="K77" s="47"/>
    </row>
    <row r="78" spans="1:11" ht="10.5" customHeight="1">
      <c r="A78" s="3"/>
      <c r="B78" s="3"/>
      <c r="C78" s="7"/>
      <c r="D78" s="20">
        <v>4110</v>
      </c>
      <c r="E78" s="21" t="s">
        <v>11</v>
      </c>
      <c r="F78" s="30">
        <v>12024</v>
      </c>
      <c r="G78" s="30">
        <v>0</v>
      </c>
      <c r="H78" s="30">
        <v>13486</v>
      </c>
      <c r="I78" s="42">
        <f t="shared" si="5"/>
        <v>13486</v>
      </c>
      <c r="J78" s="49">
        <f t="shared" si="3"/>
        <v>1.1215901530272787</v>
      </c>
      <c r="K78" s="47"/>
    </row>
    <row r="79" spans="1:11" ht="10.5" customHeight="1">
      <c r="A79" s="3"/>
      <c r="B79" s="3"/>
      <c r="C79" s="7"/>
      <c r="D79" s="20">
        <v>4120</v>
      </c>
      <c r="E79" s="21" t="s">
        <v>12</v>
      </c>
      <c r="F79" s="30">
        <v>1648</v>
      </c>
      <c r="G79" s="30">
        <v>0</v>
      </c>
      <c r="H79" s="30">
        <v>1816</v>
      </c>
      <c r="I79" s="42">
        <f t="shared" si="5"/>
        <v>1816</v>
      </c>
      <c r="J79" s="49">
        <f t="shared" si="3"/>
        <v>1.1019417475728155</v>
      </c>
      <c r="K79" s="47"/>
    </row>
    <row r="80" spans="1:11" ht="10.5" customHeight="1">
      <c r="A80" s="3"/>
      <c r="B80" s="3"/>
      <c r="C80" s="7"/>
      <c r="D80" s="20">
        <v>4210</v>
      </c>
      <c r="E80" s="21" t="s">
        <v>13</v>
      </c>
      <c r="F80" s="30">
        <v>4500</v>
      </c>
      <c r="G80" s="30">
        <v>0</v>
      </c>
      <c r="H80" s="30">
        <v>8500</v>
      </c>
      <c r="I80" s="42">
        <f t="shared" si="5"/>
        <v>8500</v>
      </c>
      <c r="J80" s="49">
        <f t="shared" si="3"/>
        <v>1.8888888888888888</v>
      </c>
      <c r="K80" s="77">
        <f>SUM(H78:H79)</f>
        <v>15302</v>
      </c>
    </row>
    <row r="81" spans="1:11" ht="10.5" customHeight="1">
      <c r="A81" s="3"/>
      <c r="B81" s="3"/>
      <c r="C81" s="7"/>
      <c r="D81" s="20">
        <v>4300</v>
      </c>
      <c r="E81" s="21" t="s">
        <v>8</v>
      </c>
      <c r="F81" s="30">
        <v>17234</v>
      </c>
      <c r="G81" s="30">
        <v>0</v>
      </c>
      <c r="H81" s="30">
        <v>12990</v>
      </c>
      <c r="I81" s="42">
        <f t="shared" si="5"/>
        <v>12990</v>
      </c>
      <c r="J81" s="49">
        <f t="shared" si="3"/>
        <v>0.7537426018335848</v>
      </c>
      <c r="K81" s="47"/>
    </row>
    <row r="82" spans="1:11" ht="10.5" customHeight="1">
      <c r="A82" s="3"/>
      <c r="B82" s="3"/>
      <c r="C82" s="7"/>
      <c r="D82" s="20">
        <v>4410</v>
      </c>
      <c r="E82" s="21" t="s">
        <v>16</v>
      </c>
      <c r="F82" s="30">
        <v>500</v>
      </c>
      <c r="G82" s="30">
        <v>0</v>
      </c>
      <c r="H82" s="30">
        <v>1600</v>
      </c>
      <c r="I82" s="42">
        <f t="shared" si="5"/>
        <v>1600</v>
      </c>
      <c r="J82" s="49">
        <f t="shared" si="3"/>
        <v>3.2</v>
      </c>
      <c r="K82" s="47"/>
    </row>
    <row r="83" spans="1:11" ht="10.5" customHeight="1">
      <c r="A83" s="3"/>
      <c r="B83" s="3"/>
      <c r="C83" s="7"/>
      <c r="D83" s="20">
        <v>4430</v>
      </c>
      <c r="E83" s="21" t="s">
        <v>17</v>
      </c>
      <c r="F83" s="30">
        <v>1200</v>
      </c>
      <c r="G83" s="30">
        <v>0</v>
      </c>
      <c r="H83" s="30">
        <v>1000</v>
      </c>
      <c r="I83" s="42">
        <f t="shared" si="5"/>
        <v>1000</v>
      </c>
      <c r="J83" s="49">
        <f t="shared" si="3"/>
        <v>0.8333333333333334</v>
      </c>
      <c r="K83" s="47"/>
    </row>
    <row r="84" spans="1:11" ht="24.75" customHeight="1">
      <c r="A84" s="3"/>
      <c r="B84" s="3"/>
      <c r="C84" s="7"/>
      <c r="D84" s="20">
        <v>4440</v>
      </c>
      <c r="E84" s="27" t="s">
        <v>73</v>
      </c>
      <c r="F84" s="30">
        <v>2250</v>
      </c>
      <c r="G84" s="30">
        <v>0</v>
      </c>
      <c r="H84" s="30">
        <v>2070</v>
      </c>
      <c r="I84" s="42">
        <f t="shared" si="5"/>
        <v>2070</v>
      </c>
      <c r="J84" s="49">
        <f t="shared" si="3"/>
        <v>0.92</v>
      </c>
      <c r="K84" s="77">
        <f>SUM(H74,H80:H83)</f>
        <v>24490</v>
      </c>
    </row>
    <row r="85" spans="1:11" ht="10.5" customHeight="1">
      <c r="A85" s="37">
        <v>750</v>
      </c>
      <c r="B85" s="11"/>
      <c r="C85" s="11"/>
      <c r="D85" s="10"/>
      <c r="E85" s="22" t="s">
        <v>29</v>
      </c>
      <c r="F85" s="32">
        <f>SUM(F94,F101,F124,F117,F86)</f>
        <v>4718031</v>
      </c>
      <c r="G85" s="32">
        <f>SUM(G94,G101,G124,G117,G86)</f>
        <v>4580063</v>
      </c>
      <c r="H85" s="32">
        <f>SUM(H94,H101,H124,H117,H86)</f>
        <v>207480</v>
      </c>
      <c r="I85" s="32">
        <f>SUM(I94,I101,I124,I117,I86)</f>
        <v>4787543</v>
      </c>
      <c r="J85" s="50">
        <f t="shared" si="3"/>
        <v>1.0147332647877896</v>
      </c>
      <c r="K85" s="47"/>
    </row>
    <row r="86" spans="1:11" ht="10.5" customHeight="1">
      <c r="A86" s="38"/>
      <c r="B86" s="23">
        <v>75011</v>
      </c>
      <c r="C86" s="16"/>
      <c r="D86" s="18"/>
      <c r="E86" s="19" t="s">
        <v>30</v>
      </c>
      <c r="F86" s="29">
        <f>SUM(F87:F93)</f>
        <v>406040</v>
      </c>
      <c r="G86" s="29">
        <f>SUM(G87:G93)</f>
        <v>213243</v>
      </c>
      <c r="H86" s="29">
        <f>SUM(H87:H93)</f>
        <v>173480</v>
      </c>
      <c r="I86" s="41">
        <f>SUM(I87:I93)</f>
        <v>386723</v>
      </c>
      <c r="J86" s="48">
        <f t="shared" si="3"/>
        <v>0.9524258693724756</v>
      </c>
      <c r="K86" s="47"/>
    </row>
    <row r="87" spans="1:11" ht="22.5" customHeight="1">
      <c r="A87" s="3"/>
      <c r="B87" s="3"/>
      <c r="C87" s="7"/>
      <c r="D87" s="20">
        <v>3020</v>
      </c>
      <c r="E87" s="55" t="s">
        <v>71</v>
      </c>
      <c r="F87" s="30">
        <v>2000</v>
      </c>
      <c r="G87" s="30">
        <v>2000</v>
      </c>
      <c r="H87" s="30">
        <v>0</v>
      </c>
      <c r="I87" s="42">
        <f aca="true" t="shared" si="6" ref="I87:I93">SUM(G87:H87)</f>
        <v>2000</v>
      </c>
      <c r="J87" s="49">
        <f t="shared" si="3"/>
        <v>1</v>
      </c>
      <c r="K87" s="47"/>
    </row>
    <row r="88" spans="1:11" ht="16.5" customHeight="1">
      <c r="A88" s="3"/>
      <c r="B88" s="3"/>
      <c r="C88" s="7"/>
      <c r="D88" s="20">
        <v>4010</v>
      </c>
      <c r="E88" s="21" t="s">
        <v>70</v>
      </c>
      <c r="F88" s="30">
        <v>298808</v>
      </c>
      <c r="G88" s="133">
        <v>150796</v>
      </c>
      <c r="H88" s="30">
        <v>144980</v>
      </c>
      <c r="I88" s="42">
        <f t="shared" si="6"/>
        <v>295776</v>
      </c>
      <c r="J88" s="49">
        <f t="shared" si="3"/>
        <v>0.9898530159835078</v>
      </c>
      <c r="K88" s="47"/>
    </row>
    <row r="89" spans="1:11" ht="10.5" customHeight="1">
      <c r="A89" s="3"/>
      <c r="B89" s="3"/>
      <c r="C89" s="7"/>
      <c r="D89" s="20">
        <v>4040</v>
      </c>
      <c r="E89" s="21" t="s">
        <v>10</v>
      </c>
      <c r="F89" s="30">
        <v>23165</v>
      </c>
      <c r="G89" s="79">
        <v>22720</v>
      </c>
      <c r="H89" s="30">
        <v>0</v>
      </c>
      <c r="I89" s="42">
        <f t="shared" si="6"/>
        <v>22720</v>
      </c>
      <c r="J89" s="49">
        <f aca="true" t="shared" si="7" ref="J89:J120">+I89/F89</f>
        <v>0.9807899848909993</v>
      </c>
      <c r="K89" s="47"/>
    </row>
    <row r="90" spans="1:11" ht="10.5" customHeight="1">
      <c r="A90" s="3"/>
      <c r="B90" s="3"/>
      <c r="C90" s="7"/>
      <c r="D90" s="20">
        <v>4110</v>
      </c>
      <c r="E90" s="21" t="s">
        <v>11</v>
      </c>
      <c r="F90" s="30">
        <v>61350</v>
      </c>
      <c r="G90" s="79">
        <v>24348</v>
      </c>
      <c r="H90" s="30">
        <v>24900</v>
      </c>
      <c r="I90" s="42">
        <f t="shared" si="6"/>
        <v>49248</v>
      </c>
      <c r="J90" s="49">
        <f t="shared" si="7"/>
        <v>0.8027383863080685</v>
      </c>
      <c r="K90" s="47"/>
    </row>
    <row r="91" spans="1:11" ht="10.5" customHeight="1">
      <c r="A91" s="3"/>
      <c r="B91" s="3"/>
      <c r="C91" s="7"/>
      <c r="D91" s="20">
        <v>4120</v>
      </c>
      <c r="E91" s="21" t="s">
        <v>12</v>
      </c>
      <c r="F91" s="30">
        <v>8426</v>
      </c>
      <c r="G91" s="79">
        <v>3409</v>
      </c>
      <c r="H91" s="30">
        <v>3600</v>
      </c>
      <c r="I91" s="42">
        <f t="shared" si="6"/>
        <v>7009</v>
      </c>
      <c r="J91" s="49">
        <f t="shared" si="7"/>
        <v>0.8318300498457156</v>
      </c>
      <c r="K91" s="47"/>
    </row>
    <row r="92" spans="1:11" ht="10.5" customHeight="1">
      <c r="A92" s="3"/>
      <c r="B92" s="3"/>
      <c r="C92" s="7"/>
      <c r="D92" s="20">
        <v>4410</v>
      </c>
      <c r="E92" s="21" t="s">
        <v>16</v>
      </c>
      <c r="F92" s="30">
        <v>2981</v>
      </c>
      <c r="G92" s="30">
        <v>1000</v>
      </c>
      <c r="H92" s="30">
        <v>0</v>
      </c>
      <c r="I92" s="42">
        <f t="shared" si="6"/>
        <v>1000</v>
      </c>
      <c r="J92" s="49">
        <f t="shared" si="7"/>
        <v>0.3354579000335458</v>
      </c>
      <c r="K92" s="47"/>
    </row>
    <row r="93" spans="1:11" ht="24.75" customHeight="1">
      <c r="A93" s="68"/>
      <c r="B93" s="68"/>
      <c r="C93" s="69"/>
      <c r="D93" s="70">
        <v>4440</v>
      </c>
      <c r="E93" s="74" t="s">
        <v>73</v>
      </c>
      <c r="F93" s="35">
        <v>9310</v>
      </c>
      <c r="G93" s="35">
        <v>8970</v>
      </c>
      <c r="H93" s="35">
        <v>0</v>
      </c>
      <c r="I93" s="42">
        <f t="shared" si="6"/>
        <v>8970</v>
      </c>
      <c r="J93" s="49">
        <f t="shared" si="7"/>
        <v>0.9634801288936627</v>
      </c>
      <c r="K93" s="47"/>
    </row>
    <row r="94" spans="1:11" ht="10.5" customHeight="1">
      <c r="A94" s="3"/>
      <c r="B94" s="23">
        <v>75019</v>
      </c>
      <c r="C94" s="16"/>
      <c r="D94" s="18"/>
      <c r="E94" s="19" t="s">
        <v>31</v>
      </c>
      <c r="F94" s="29">
        <f>SUM(F95:F100)</f>
        <v>233486</v>
      </c>
      <c r="G94" s="29">
        <f>SUM(G95:G100)</f>
        <v>228320</v>
      </c>
      <c r="H94" s="29">
        <f>SUM(H95:H100)</f>
        <v>0</v>
      </c>
      <c r="I94" s="41">
        <f>SUM(I95:I100)</f>
        <v>228320</v>
      </c>
      <c r="J94" s="48">
        <f t="shared" si="7"/>
        <v>0.9778744764140034</v>
      </c>
      <c r="K94" s="47"/>
    </row>
    <row r="95" spans="1:11" ht="16.5" customHeight="1">
      <c r="A95" s="3"/>
      <c r="B95" s="3"/>
      <c r="C95" s="7"/>
      <c r="D95" s="20">
        <v>3030</v>
      </c>
      <c r="E95" s="21" t="s">
        <v>83</v>
      </c>
      <c r="F95" s="30">
        <v>191580</v>
      </c>
      <c r="G95" s="30">
        <v>197620</v>
      </c>
      <c r="H95" s="30">
        <v>0</v>
      </c>
      <c r="I95" s="42">
        <f aca="true" t="shared" si="8" ref="I95:I100">SUM(G95:H95)</f>
        <v>197620</v>
      </c>
      <c r="J95" s="49">
        <f t="shared" si="7"/>
        <v>1.0315272993005533</v>
      </c>
      <c r="K95" s="47"/>
    </row>
    <row r="96" spans="1:11" ht="10.5" customHeight="1">
      <c r="A96" s="3"/>
      <c r="B96" s="3"/>
      <c r="C96" s="7"/>
      <c r="D96" s="20">
        <v>4210</v>
      </c>
      <c r="E96" s="21" t="s">
        <v>13</v>
      </c>
      <c r="F96" s="30">
        <v>3787</v>
      </c>
      <c r="G96" s="30">
        <v>3800</v>
      </c>
      <c r="H96" s="30">
        <v>0</v>
      </c>
      <c r="I96" s="42">
        <f t="shared" si="8"/>
        <v>3800</v>
      </c>
      <c r="J96" s="49">
        <f t="shared" si="7"/>
        <v>1.0034327964087668</v>
      </c>
      <c r="K96" s="47"/>
    </row>
    <row r="97" spans="1:11" ht="10.5" customHeight="1">
      <c r="A97" s="3"/>
      <c r="B97" s="3"/>
      <c r="C97" s="7"/>
      <c r="D97" s="20">
        <v>4300</v>
      </c>
      <c r="E97" s="21" t="s">
        <v>8</v>
      </c>
      <c r="F97" s="30">
        <v>15253</v>
      </c>
      <c r="G97" s="30">
        <v>15200</v>
      </c>
      <c r="H97" s="30">
        <v>0</v>
      </c>
      <c r="I97" s="42">
        <f t="shared" si="8"/>
        <v>15200</v>
      </c>
      <c r="J97" s="49">
        <f t="shared" si="7"/>
        <v>0.9965252737166459</v>
      </c>
      <c r="K97" s="47"/>
    </row>
    <row r="98" spans="1:11" ht="10.5" customHeight="1">
      <c r="A98" s="3"/>
      <c r="B98" s="3"/>
      <c r="C98" s="7"/>
      <c r="D98" s="20">
        <v>4410</v>
      </c>
      <c r="E98" s="21" t="s">
        <v>16</v>
      </c>
      <c r="F98" s="30">
        <v>4429</v>
      </c>
      <c r="G98" s="30">
        <v>3950</v>
      </c>
      <c r="H98" s="30">
        <v>0</v>
      </c>
      <c r="I98" s="42">
        <f t="shared" si="8"/>
        <v>3950</v>
      </c>
      <c r="J98" s="49">
        <f t="shared" si="7"/>
        <v>0.8918491758862046</v>
      </c>
      <c r="K98" s="47"/>
    </row>
    <row r="99" spans="1:11" ht="10.5" customHeight="1">
      <c r="A99" s="3"/>
      <c r="B99" s="3"/>
      <c r="C99" s="7"/>
      <c r="D99" s="20">
        <v>4420</v>
      </c>
      <c r="E99" s="21" t="s">
        <v>32</v>
      </c>
      <c r="F99" s="30">
        <v>8652</v>
      </c>
      <c r="G99" s="30">
        <v>3000</v>
      </c>
      <c r="H99" s="30">
        <v>0</v>
      </c>
      <c r="I99" s="42">
        <f t="shared" si="8"/>
        <v>3000</v>
      </c>
      <c r="J99" s="49">
        <f t="shared" si="7"/>
        <v>0.34674063800277394</v>
      </c>
      <c r="K99" s="47"/>
    </row>
    <row r="100" spans="1:11" ht="10.5" customHeight="1">
      <c r="A100" s="3"/>
      <c r="B100" s="3"/>
      <c r="C100" s="7"/>
      <c r="D100" s="20">
        <v>4430</v>
      </c>
      <c r="E100" s="21" t="s">
        <v>17</v>
      </c>
      <c r="F100" s="30">
        <v>9785</v>
      </c>
      <c r="G100" s="30">
        <v>4750</v>
      </c>
      <c r="H100" s="30">
        <v>0</v>
      </c>
      <c r="I100" s="42">
        <f t="shared" si="8"/>
        <v>4750</v>
      </c>
      <c r="J100" s="49">
        <f t="shared" si="7"/>
        <v>0.4854368932038835</v>
      </c>
      <c r="K100" s="47"/>
    </row>
    <row r="101" spans="1:11" ht="10.5" customHeight="1">
      <c r="A101" s="3"/>
      <c r="B101" s="23">
        <v>75020</v>
      </c>
      <c r="C101" s="16"/>
      <c r="D101" s="18"/>
      <c r="E101" s="19" t="s">
        <v>33</v>
      </c>
      <c r="F101" s="29">
        <f>SUM(F102:F116)</f>
        <v>4040545</v>
      </c>
      <c r="G101" s="29">
        <f>SUM(G102:G116)</f>
        <v>4136500</v>
      </c>
      <c r="H101" s="29">
        <f>SUM(H102:H116)</f>
        <v>0</v>
      </c>
      <c r="I101" s="41">
        <f>SUM(I102:I116)</f>
        <v>4136500</v>
      </c>
      <c r="J101" s="48">
        <f t="shared" si="7"/>
        <v>1.023748033990464</v>
      </c>
      <c r="K101" s="47"/>
    </row>
    <row r="102" spans="1:11" ht="23.25" customHeight="1">
      <c r="A102" s="3"/>
      <c r="B102" s="3"/>
      <c r="C102" s="7"/>
      <c r="D102" s="20">
        <v>3020</v>
      </c>
      <c r="E102" s="27" t="s">
        <v>71</v>
      </c>
      <c r="F102" s="33">
        <v>6200</v>
      </c>
      <c r="G102" s="30">
        <v>6000</v>
      </c>
      <c r="H102" s="33">
        <v>0</v>
      </c>
      <c r="I102" s="45">
        <f aca="true" t="shared" si="9" ref="I102:I116">SUM(G102:H102)</f>
        <v>6000</v>
      </c>
      <c r="J102" s="49">
        <f t="shared" si="7"/>
        <v>0.967741935483871</v>
      </c>
      <c r="K102" s="47"/>
    </row>
    <row r="103" spans="1:11" ht="12.75" customHeight="1">
      <c r="A103" s="3"/>
      <c r="B103" s="3"/>
      <c r="C103" s="7"/>
      <c r="D103" s="20">
        <v>4010</v>
      </c>
      <c r="E103" s="21" t="s">
        <v>70</v>
      </c>
      <c r="F103" s="33">
        <v>1821704</v>
      </c>
      <c r="G103" s="30">
        <v>1839159</v>
      </c>
      <c r="H103" s="33">
        <v>0</v>
      </c>
      <c r="I103" s="45">
        <f t="shared" si="9"/>
        <v>1839159</v>
      </c>
      <c r="J103" s="49">
        <f t="shared" si="7"/>
        <v>1.009581688353322</v>
      </c>
      <c r="K103" s="47"/>
    </row>
    <row r="104" spans="1:11" ht="10.5" customHeight="1">
      <c r="A104" s="3"/>
      <c r="B104" s="3"/>
      <c r="C104" s="7"/>
      <c r="D104" s="20">
        <v>4040</v>
      </c>
      <c r="E104" s="21" t="s">
        <v>10</v>
      </c>
      <c r="F104" s="33">
        <v>146800</v>
      </c>
      <c r="G104" s="30">
        <v>158000</v>
      </c>
      <c r="H104" s="33">
        <v>0</v>
      </c>
      <c r="I104" s="45">
        <f t="shared" si="9"/>
        <v>158000</v>
      </c>
      <c r="J104" s="49">
        <f t="shared" si="7"/>
        <v>1.0762942779291553</v>
      </c>
      <c r="K104" s="47"/>
    </row>
    <row r="105" spans="1:11" ht="10.5" customHeight="1">
      <c r="A105" s="3"/>
      <c r="B105" s="3"/>
      <c r="C105" s="7"/>
      <c r="D105" s="20">
        <v>4110</v>
      </c>
      <c r="E105" s="21" t="s">
        <v>11</v>
      </c>
      <c r="F105" s="33">
        <v>360000</v>
      </c>
      <c r="G105" s="30">
        <v>336750</v>
      </c>
      <c r="H105" s="33">
        <v>0</v>
      </c>
      <c r="I105" s="45">
        <f t="shared" si="9"/>
        <v>336750</v>
      </c>
      <c r="J105" s="49">
        <f t="shared" si="7"/>
        <v>0.9354166666666667</v>
      </c>
      <c r="K105" s="47"/>
    </row>
    <row r="106" spans="1:11" ht="10.5" customHeight="1">
      <c r="A106" s="3"/>
      <c r="B106" s="3"/>
      <c r="C106" s="7"/>
      <c r="D106" s="20">
        <v>4120</v>
      </c>
      <c r="E106" s="21" t="s">
        <v>12</v>
      </c>
      <c r="F106" s="33">
        <v>48000</v>
      </c>
      <c r="G106" s="30">
        <v>48000</v>
      </c>
      <c r="H106" s="33">
        <v>0</v>
      </c>
      <c r="I106" s="45">
        <f t="shared" si="9"/>
        <v>48000</v>
      </c>
      <c r="J106" s="49">
        <f t="shared" si="7"/>
        <v>1</v>
      </c>
      <c r="K106" s="77">
        <f>SUM(I105:I106)</f>
        <v>384750</v>
      </c>
    </row>
    <row r="107" spans="1:11" ht="10.5" customHeight="1">
      <c r="A107" s="3"/>
      <c r="B107" s="3"/>
      <c r="C107" s="7"/>
      <c r="D107" s="20">
        <v>4210</v>
      </c>
      <c r="E107" s="21" t="s">
        <v>13</v>
      </c>
      <c r="F107" s="33">
        <v>123020</v>
      </c>
      <c r="G107" s="30">
        <v>114520</v>
      </c>
      <c r="H107" s="33">
        <v>0</v>
      </c>
      <c r="I107" s="45">
        <f t="shared" si="9"/>
        <v>114520</v>
      </c>
      <c r="J107" s="49">
        <f t="shared" si="7"/>
        <v>0.930905543814014</v>
      </c>
      <c r="K107" s="47"/>
    </row>
    <row r="108" spans="1:11" ht="10.5" customHeight="1">
      <c r="A108" s="3"/>
      <c r="B108" s="3"/>
      <c r="C108" s="7"/>
      <c r="D108" s="20">
        <v>4260</v>
      </c>
      <c r="E108" s="21" t="s">
        <v>14</v>
      </c>
      <c r="F108" s="33">
        <v>80400</v>
      </c>
      <c r="G108" s="30">
        <v>91700</v>
      </c>
      <c r="H108" s="33">
        <v>0</v>
      </c>
      <c r="I108" s="45">
        <f t="shared" si="9"/>
        <v>91700</v>
      </c>
      <c r="J108" s="49">
        <f t="shared" si="7"/>
        <v>1.140547263681592</v>
      </c>
      <c r="K108" s="47"/>
    </row>
    <row r="109" spans="1:11" ht="10.5" customHeight="1">
      <c r="A109" s="3"/>
      <c r="B109" s="3"/>
      <c r="C109" s="7"/>
      <c r="D109" s="20">
        <v>4270</v>
      </c>
      <c r="E109" s="21" t="s">
        <v>15</v>
      </c>
      <c r="F109" s="33">
        <v>42500</v>
      </c>
      <c r="G109" s="30">
        <v>124500</v>
      </c>
      <c r="H109" s="33">
        <v>0</v>
      </c>
      <c r="I109" s="45">
        <f t="shared" si="9"/>
        <v>124500</v>
      </c>
      <c r="J109" s="49">
        <f t="shared" si="7"/>
        <v>2.929411764705882</v>
      </c>
      <c r="K109" s="47"/>
    </row>
    <row r="110" spans="1:11" ht="10.5" customHeight="1">
      <c r="A110" s="3"/>
      <c r="B110" s="3"/>
      <c r="C110" s="7"/>
      <c r="D110" s="20">
        <v>4300</v>
      </c>
      <c r="E110" s="21" t="s">
        <v>8</v>
      </c>
      <c r="F110" s="33">
        <v>1140421</v>
      </c>
      <c r="G110" s="30">
        <f>1322171-50000</f>
        <v>1272171</v>
      </c>
      <c r="H110" s="33">
        <v>0</v>
      </c>
      <c r="I110" s="45">
        <f t="shared" si="9"/>
        <v>1272171</v>
      </c>
      <c r="J110" s="49">
        <f t="shared" si="7"/>
        <v>1.1155275113313416</v>
      </c>
      <c r="K110" s="47"/>
    </row>
    <row r="111" spans="1:11" ht="10.5" customHeight="1">
      <c r="A111" s="3"/>
      <c r="B111" s="3"/>
      <c r="C111" s="7"/>
      <c r="D111" s="20">
        <v>4410</v>
      </c>
      <c r="E111" s="21" t="s">
        <v>16</v>
      </c>
      <c r="F111" s="33">
        <v>24700</v>
      </c>
      <c r="G111" s="30">
        <v>24000</v>
      </c>
      <c r="H111" s="33">
        <v>0</v>
      </c>
      <c r="I111" s="45">
        <f t="shared" si="9"/>
        <v>24000</v>
      </c>
      <c r="J111" s="49">
        <f t="shared" si="7"/>
        <v>0.97165991902834</v>
      </c>
      <c r="K111" s="47"/>
    </row>
    <row r="112" spans="1:11" ht="10.5" customHeight="1">
      <c r="A112" s="3"/>
      <c r="B112" s="3"/>
      <c r="C112" s="7"/>
      <c r="D112" s="20">
        <v>4420</v>
      </c>
      <c r="E112" s="21" t="s">
        <v>32</v>
      </c>
      <c r="F112" s="33">
        <v>6800</v>
      </c>
      <c r="G112" s="30">
        <v>4500</v>
      </c>
      <c r="H112" s="33">
        <v>0</v>
      </c>
      <c r="I112" s="45">
        <f t="shared" si="9"/>
        <v>4500</v>
      </c>
      <c r="J112" s="49">
        <f t="shared" si="7"/>
        <v>0.6617647058823529</v>
      </c>
      <c r="K112" s="47"/>
    </row>
    <row r="113" spans="1:11" ht="10.5" customHeight="1">
      <c r="A113" s="3"/>
      <c r="B113" s="3"/>
      <c r="C113" s="7"/>
      <c r="D113" s="20">
        <v>4430</v>
      </c>
      <c r="E113" s="21" t="s">
        <v>17</v>
      </c>
      <c r="F113" s="33">
        <v>30000</v>
      </c>
      <c r="G113" s="30">
        <v>27200</v>
      </c>
      <c r="H113" s="33">
        <v>0</v>
      </c>
      <c r="I113" s="45">
        <f t="shared" si="9"/>
        <v>27200</v>
      </c>
      <c r="J113" s="49">
        <f t="shared" si="7"/>
        <v>0.9066666666666666</v>
      </c>
      <c r="K113" s="47"/>
    </row>
    <row r="114" spans="1:11" ht="22.5" customHeight="1">
      <c r="A114" s="3"/>
      <c r="B114" s="3"/>
      <c r="C114" s="7"/>
      <c r="D114" s="20">
        <v>4440</v>
      </c>
      <c r="E114" s="27" t="s">
        <v>73</v>
      </c>
      <c r="F114" s="33">
        <v>50000</v>
      </c>
      <c r="G114" s="30">
        <v>50000</v>
      </c>
      <c r="H114" s="33">
        <v>0</v>
      </c>
      <c r="I114" s="45">
        <f t="shared" si="9"/>
        <v>50000</v>
      </c>
      <c r="J114" s="49">
        <f t="shared" si="7"/>
        <v>1</v>
      </c>
      <c r="K114" s="47"/>
    </row>
    <row r="115" spans="1:11" ht="22.5" customHeight="1">
      <c r="A115" s="3"/>
      <c r="B115" s="3"/>
      <c r="C115" s="7"/>
      <c r="D115" s="20">
        <v>6050</v>
      </c>
      <c r="E115" s="27" t="s">
        <v>77</v>
      </c>
      <c r="F115" s="33">
        <v>120000</v>
      </c>
      <c r="G115" s="30">
        <v>0</v>
      </c>
      <c r="H115" s="33">
        <v>0</v>
      </c>
      <c r="I115" s="45">
        <f t="shared" si="9"/>
        <v>0</v>
      </c>
      <c r="J115" s="49">
        <f t="shared" si="7"/>
        <v>0</v>
      </c>
      <c r="K115" s="77">
        <f>SUM(I102,I107:I113)</f>
        <v>1664591</v>
      </c>
    </row>
    <row r="116" spans="1:11" ht="21.75" customHeight="1">
      <c r="A116" s="3"/>
      <c r="B116" s="3"/>
      <c r="C116" s="7"/>
      <c r="D116" s="20">
        <v>6060</v>
      </c>
      <c r="E116" s="27" t="s">
        <v>78</v>
      </c>
      <c r="F116" s="33">
        <v>40000</v>
      </c>
      <c r="G116" s="30">
        <v>40000</v>
      </c>
      <c r="H116" s="33">
        <v>0</v>
      </c>
      <c r="I116" s="45">
        <f t="shared" si="9"/>
        <v>40000</v>
      </c>
      <c r="J116" s="49">
        <f t="shared" si="7"/>
        <v>1</v>
      </c>
      <c r="K116" s="47"/>
    </row>
    <row r="117" spans="1:11" ht="10.5" customHeight="1">
      <c r="A117" s="3"/>
      <c r="B117" s="23">
        <v>75045</v>
      </c>
      <c r="C117" s="16"/>
      <c r="D117" s="18"/>
      <c r="E117" s="19" t="s">
        <v>34</v>
      </c>
      <c r="F117" s="29">
        <f>SUM(F118:F123)</f>
        <v>30960</v>
      </c>
      <c r="G117" s="29">
        <f>SUM(G118:G123)</f>
        <v>0</v>
      </c>
      <c r="H117" s="29">
        <f>SUM(H118:H123)</f>
        <v>34000</v>
      </c>
      <c r="I117" s="41">
        <f>SUM(I118:I123)</f>
        <v>34000</v>
      </c>
      <c r="J117" s="48">
        <f t="shared" si="7"/>
        <v>1.0981912144702843</v>
      </c>
      <c r="K117" s="47"/>
    </row>
    <row r="118" spans="1:11" ht="16.5" customHeight="1">
      <c r="A118" s="3"/>
      <c r="B118" s="3"/>
      <c r="C118" s="7"/>
      <c r="D118" s="20">
        <v>3030</v>
      </c>
      <c r="E118" s="21" t="s">
        <v>83</v>
      </c>
      <c r="F118" s="30">
        <v>10627</v>
      </c>
      <c r="G118" s="30">
        <v>0</v>
      </c>
      <c r="H118" s="30">
        <v>10888</v>
      </c>
      <c r="I118" s="42">
        <f aca="true" t="shared" si="10" ref="I118:I123">SUM(G118:H118)</f>
        <v>10888</v>
      </c>
      <c r="J118" s="49">
        <f t="shared" si="7"/>
        <v>1.024560082807942</v>
      </c>
      <c r="K118" s="47"/>
    </row>
    <row r="119" spans="1:11" ht="10.5" customHeight="1">
      <c r="A119" s="3"/>
      <c r="B119" s="3"/>
      <c r="C119" s="7"/>
      <c r="D119" s="20">
        <v>4110</v>
      </c>
      <c r="E119" s="21" t="s">
        <v>11</v>
      </c>
      <c r="F119" s="30">
        <v>586</v>
      </c>
      <c r="G119" s="30">
        <v>0</v>
      </c>
      <c r="H119" s="30">
        <v>600</v>
      </c>
      <c r="I119" s="42">
        <f t="shared" si="10"/>
        <v>600</v>
      </c>
      <c r="J119" s="49">
        <f t="shared" si="7"/>
        <v>1.023890784982935</v>
      </c>
      <c r="K119" s="47"/>
    </row>
    <row r="120" spans="1:11" ht="10.5" customHeight="1">
      <c r="A120" s="3"/>
      <c r="B120" s="3"/>
      <c r="C120" s="7"/>
      <c r="D120" s="20">
        <v>4120</v>
      </c>
      <c r="E120" s="21" t="s">
        <v>12</v>
      </c>
      <c r="F120" s="30">
        <v>89</v>
      </c>
      <c r="G120" s="30">
        <v>0</v>
      </c>
      <c r="H120" s="30">
        <v>100</v>
      </c>
      <c r="I120" s="42">
        <f t="shared" si="10"/>
        <v>100</v>
      </c>
      <c r="J120" s="49">
        <f t="shared" si="7"/>
        <v>1.1235955056179776</v>
      </c>
      <c r="K120" s="47"/>
    </row>
    <row r="121" spans="1:11" ht="10.5" customHeight="1">
      <c r="A121" s="3"/>
      <c r="B121" s="3"/>
      <c r="C121" s="7"/>
      <c r="D121" s="20">
        <v>4210</v>
      </c>
      <c r="E121" s="21" t="s">
        <v>13</v>
      </c>
      <c r="F121" s="30">
        <v>4525</v>
      </c>
      <c r="G121" s="30">
        <v>0</v>
      </c>
      <c r="H121" s="30">
        <v>4600</v>
      </c>
      <c r="I121" s="42">
        <f t="shared" si="10"/>
        <v>4600</v>
      </c>
      <c r="J121" s="49">
        <f aca="true" t="shared" si="11" ref="J121:J152">+I121/F121</f>
        <v>1.0165745856353592</v>
      </c>
      <c r="K121" s="47"/>
    </row>
    <row r="122" spans="1:11" ht="10.5" customHeight="1">
      <c r="A122" s="3"/>
      <c r="B122" s="3"/>
      <c r="C122" s="7"/>
      <c r="D122" s="20">
        <v>4300</v>
      </c>
      <c r="E122" s="21" t="s">
        <v>8</v>
      </c>
      <c r="F122" s="30">
        <v>14607</v>
      </c>
      <c r="G122" s="30">
        <v>0</v>
      </c>
      <c r="H122" s="30">
        <v>17212</v>
      </c>
      <c r="I122" s="42">
        <f t="shared" si="10"/>
        <v>17212</v>
      </c>
      <c r="J122" s="49">
        <f t="shared" si="11"/>
        <v>1.1783391524611488</v>
      </c>
      <c r="K122" s="47"/>
    </row>
    <row r="123" spans="1:11" ht="10.5" customHeight="1">
      <c r="A123" s="3"/>
      <c r="B123" s="3"/>
      <c r="C123" s="7"/>
      <c r="D123" s="20">
        <v>4410</v>
      </c>
      <c r="E123" s="21" t="s">
        <v>16</v>
      </c>
      <c r="F123" s="30">
        <v>526</v>
      </c>
      <c r="G123" s="30">
        <v>0</v>
      </c>
      <c r="H123" s="30">
        <v>600</v>
      </c>
      <c r="I123" s="42">
        <f t="shared" si="10"/>
        <v>600</v>
      </c>
      <c r="J123" s="49">
        <f t="shared" si="11"/>
        <v>1.1406844106463878</v>
      </c>
      <c r="K123" s="47"/>
    </row>
    <row r="124" spans="1:11" ht="10.5" customHeight="1">
      <c r="A124" s="3"/>
      <c r="B124" s="23">
        <v>75095</v>
      </c>
      <c r="C124" s="16"/>
      <c r="D124" s="18"/>
      <c r="E124" s="19" t="s">
        <v>25</v>
      </c>
      <c r="F124" s="29">
        <f>SUM(F125)</f>
        <v>7000</v>
      </c>
      <c r="G124" s="29">
        <f>SUM(G125)</f>
        <v>2000</v>
      </c>
      <c r="H124" s="29">
        <f>SUM(H125)</f>
        <v>0</v>
      </c>
      <c r="I124" s="41">
        <f>SUM(I125)</f>
        <v>2000</v>
      </c>
      <c r="J124" s="48">
        <f t="shared" si="11"/>
        <v>0.2857142857142857</v>
      </c>
      <c r="K124" s="47"/>
    </row>
    <row r="125" spans="1:11" ht="10.5" customHeight="1">
      <c r="A125" s="68"/>
      <c r="B125" s="68"/>
      <c r="C125" s="69"/>
      <c r="D125" s="70">
        <v>4210</v>
      </c>
      <c r="E125" s="71" t="s">
        <v>13</v>
      </c>
      <c r="F125" s="30">
        <v>7000</v>
      </c>
      <c r="G125" s="30">
        <v>2000</v>
      </c>
      <c r="H125" s="30">
        <v>0</v>
      </c>
      <c r="I125" s="42">
        <f>SUM(G125:H125)</f>
        <v>2000</v>
      </c>
      <c r="J125" s="49">
        <f t="shared" si="11"/>
        <v>0.2857142857142857</v>
      </c>
      <c r="K125" s="47"/>
    </row>
    <row r="126" spans="1:11" ht="23.25" customHeight="1">
      <c r="A126" s="25">
        <v>754</v>
      </c>
      <c r="B126" s="8"/>
      <c r="C126" s="8"/>
      <c r="D126" s="12"/>
      <c r="E126" s="82" t="s">
        <v>84</v>
      </c>
      <c r="F126" s="28">
        <f>SUM(F127,F132,F153,F155)</f>
        <v>1833000</v>
      </c>
      <c r="G126" s="28">
        <f>SUM(G127,G132,G153,G155)</f>
        <v>137000</v>
      </c>
      <c r="H126" s="28">
        <f>SUM(H127,H132,H153,H155)</f>
        <v>1746000</v>
      </c>
      <c r="I126" s="28">
        <f>SUM(I127,I132,I153,I155)</f>
        <v>1883000</v>
      </c>
      <c r="J126" s="50">
        <f t="shared" si="11"/>
        <v>1.027277686852155</v>
      </c>
      <c r="K126" s="47"/>
    </row>
    <row r="127" spans="1:11" ht="13.5" customHeight="1">
      <c r="A127" s="3"/>
      <c r="B127" s="23">
        <v>75405</v>
      </c>
      <c r="C127" s="16"/>
      <c r="D127" s="18"/>
      <c r="E127" s="19" t="s">
        <v>140</v>
      </c>
      <c r="F127" s="29">
        <f>SUM(F128:F131)</f>
        <v>59000</v>
      </c>
      <c r="G127" s="29">
        <f>SUM(G128:G131)</f>
        <v>70000</v>
      </c>
      <c r="H127" s="29">
        <f>SUM(H128:H131)</f>
        <v>0</v>
      </c>
      <c r="I127" s="29">
        <f>SUM(I128:I131)</f>
        <v>70000</v>
      </c>
      <c r="J127" s="48">
        <f t="shared" si="11"/>
        <v>1.1864406779661016</v>
      </c>
      <c r="K127" s="47"/>
    </row>
    <row r="128" spans="1:11" ht="12.75" customHeight="1">
      <c r="A128" s="3"/>
      <c r="B128" s="3"/>
      <c r="C128" s="7"/>
      <c r="D128" s="20">
        <v>2950</v>
      </c>
      <c r="E128" s="27" t="s">
        <v>131</v>
      </c>
      <c r="F128" s="30">
        <v>11000</v>
      </c>
      <c r="G128" s="30">
        <v>0</v>
      </c>
      <c r="H128" s="30"/>
      <c r="I128" s="42">
        <f>SUM(G128:H128)</f>
        <v>0</v>
      </c>
      <c r="J128" s="49">
        <f t="shared" si="11"/>
        <v>0</v>
      </c>
      <c r="K128" s="47"/>
    </row>
    <row r="129" spans="1:11" ht="13.5" customHeight="1">
      <c r="A129" s="3"/>
      <c r="B129" s="3"/>
      <c r="C129" s="7"/>
      <c r="D129" s="20">
        <v>4210</v>
      </c>
      <c r="E129" s="21" t="s">
        <v>13</v>
      </c>
      <c r="F129" s="30">
        <v>8000</v>
      </c>
      <c r="G129" s="30">
        <v>10000</v>
      </c>
      <c r="H129" s="30"/>
      <c r="I129" s="42">
        <f>SUM(G129:H129)</f>
        <v>10000</v>
      </c>
      <c r="J129" s="49">
        <f t="shared" si="11"/>
        <v>1.25</v>
      </c>
      <c r="K129" s="47"/>
    </row>
    <row r="130" spans="1:11" ht="12" customHeight="1">
      <c r="A130" s="3"/>
      <c r="B130" s="3"/>
      <c r="C130" s="7"/>
      <c r="D130" s="20">
        <v>4270</v>
      </c>
      <c r="E130" s="21" t="s">
        <v>15</v>
      </c>
      <c r="F130" s="30">
        <v>10000</v>
      </c>
      <c r="G130" s="30">
        <v>60000</v>
      </c>
      <c r="H130" s="30"/>
      <c r="I130" s="42">
        <f>SUM(G130:H130)</f>
        <v>60000</v>
      </c>
      <c r="J130" s="49">
        <f t="shared" si="11"/>
        <v>6</v>
      </c>
      <c r="K130" s="47"/>
    </row>
    <row r="131" spans="1:11" ht="48" customHeight="1">
      <c r="A131" s="3"/>
      <c r="B131" s="3"/>
      <c r="C131" s="7"/>
      <c r="D131" s="20">
        <v>6220</v>
      </c>
      <c r="E131" s="27" t="s">
        <v>132</v>
      </c>
      <c r="F131" s="30">
        <v>30000</v>
      </c>
      <c r="G131" s="30">
        <v>0</v>
      </c>
      <c r="H131" s="30"/>
      <c r="I131" s="42">
        <f>SUM(G131:H131)</f>
        <v>0</v>
      </c>
      <c r="J131" s="49">
        <f t="shared" si="11"/>
        <v>0</v>
      </c>
      <c r="K131" s="47"/>
    </row>
    <row r="132" spans="1:11" ht="16.5" customHeight="1">
      <c r="A132" s="3"/>
      <c r="B132" s="23">
        <v>75411</v>
      </c>
      <c r="C132" s="16"/>
      <c r="D132" s="18"/>
      <c r="E132" s="19" t="s">
        <v>89</v>
      </c>
      <c r="F132" s="29">
        <f>SUM(F133:F152)</f>
        <v>1762000</v>
      </c>
      <c r="G132" s="29">
        <f>SUM(G133:G152)</f>
        <v>55000</v>
      </c>
      <c r="H132" s="29">
        <f>SUM(H133:H152)</f>
        <v>1746000</v>
      </c>
      <c r="I132" s="41">
        <f>SUM(I133:I152)</f>
        <v>1801000</v>
      </c>
      <c r="J132" s="48">
        <f t="shared" si="11"/>
        <v>1.022133938706016</v>
      </c>
      <c r="K132" s="47"/>
    </row>
    <row r="133" spans="1:11" ht="24" customHeight="1">
      <c r="A133" s="3"/>
      <c r="B133" s="3"/>
      <c r="C133" s="7"/>
      <c r="D133" s="20">
        <v>3020</v>
      </c>
      <c r="E133" s="27" t="s">
        <v>71</v>
      </c>
      <c r="F133" s="30">
        <v>228145</v>
      </c>
      <c r="G133" s="30">
        <v>0</v>
      </c>
      <c r="H133" s="30">
        <v>234323</v>
      </c>
      <c r="I133" s="42">
        <f aca="true" t="shared" si="12" ref="I133:I152">SUM(G133:H133)</f>
        <v>234323</v>
      </c>
      <c r="J133" s="49">
        <f t="shared" si="11"/>
        <v>1.027079269762651</v>
      </c>
      <c r="K133" s="47"/>
    </row>
    <row r="134" spans="1:11" ht="16.5" customHeight="1">
      <c r="A134" s="3"/>
      <c r="B134" s="3"/>
      <c r="C134" s="7"/>
      <c r="D134" s="20">
        <v>4010</v>
      </c>
      <c r="E134" s="21" t="s">
        <v>70</v>
      </c>
      <c r="F134" s="30">
        <v>6552</v>
      </c>
      <c r="G134" s="30">
        <v>0</v>
      </c>
      <c r="H134" s="30">
        <v>6749</v>
      </c>
      <c r="I134" s="42">
        <f t="shared" si="12"/>
        <v>6749</v>
      </c>
      <c r="J134" s="49">
        <f t="shared" si="11"/>
        <v>1.030067155067155</v>
      </c>
      <c r="K134" s="47"/>
    </row>
    <row r="135" spans="1:11" ht="22.5" customHeight="1">
      <c r="A135" s="3"/>
      <c r="B135" s="3"/>
      <c r="C135" s="7"/>
      <c r="D135" s="20">
        <v>4020</v>
      </c>
      <c r="E135" s="27" t="s">
        <v>82</v>
      </c>
      <c r="F135" s="30">
        <v>42716</v>
      </c>
      <c r="G135" s="30">
        <v>0</v>
      </c>
      <c r="H135" s="30">
        <v>47123</v>
      </c>
      <c r="I135" s="42">
        <f t="shared" si="12"/>
        <v>47123</v>
      </c>
      <c r="J135" s="49">
        <f t="shared" si="11"/>
        <v>1.103169772450604</v>
      </c>
      <c r="K135" s="47"/>
    </row>
    <row r="136" spans="1:11" ht="10.5" customHeight="1">
      <c r="A136" s="3"/>
      <c r="B136" s="3"/>
      <c r="C136" s="7"/>
      <c r="D136" s="20">
        <v>4040</v>
      </c>
      <c r="E136" s="21" t="s">
        <v>10</v>
      </c>
      <c r="F136" s="30">
        <v>3077</v>
      </c>
      <c r="G136" s="30">
        <v>0</v>
      </c>
      <c r="H136" s="30">
        <v>3685</v>
      </c>
      <c r="I136" s="42">
        <f t="shared" si="12"/>
        <v>3685</v>
      </c>
      <c r="J136" s="49">
        <f t="shared" si="11"/>
        <v>1.1975950601234968</v>
      </c>
      <c r="K136" s="47"/>
    </row>
    <row r="137" spans="1:11" ht="21.75" customHeight="1">
      <c r="A137" s="3"/>
      <c r="B137" s="3"/>
      <c r="C137" s="2"/>
      <c r="D137" s="24">
        <v>4050</v>
      </c>
      <c r="E137" s="54" t="s">
        <v>85</v>
      </c>
      <c r="F137" s="30">
        <v>1117081</v>
      </c>
      <c r="G137" s="30">
        <v>0</v>
      </c>
      <c r="H137" s="33">
        <v>1165330</v>
      </c>
      <c r="I137" s="42">
        <f t="shared" si="12"/>
        <v>1165330</v>
      </c>
      <c r="J137" s="49">
        <f t="shared" si="11"/>
        <v>1.0431920335230838</v>
      </c>
      <c r="K137" s="47"/>
    </row>
    <row r="138" spans="1:11" ht="24" customHeight="1">
      <c r="A138" s="3"/>
      <c r="B138" s="3"/>
      <c r="C138" s="2"/>
      <c r="D138" s="24">
        <v>4060</v>
      </c>
      <c r="E138" s="54" t="s">
        <v>86</v>
      </c>
      <c r="F138" s="30">
        <v>23329</v>
      </c>
      <c r="G138" s="30">
        <v>0</v>
      </c>
      <c r="H138" s="33">
        <v>28921</v>
      </c>
      <c r="I138" s="42">
        <f t="shared" si="12"/>
        <v>28921</v>
      </c>
      <c r="J138" s="49">
        <f t="shared" si="11"/>
        <v>1.2397016588795062</v>
      </c>
      <c r="K138" s="47"/>
    </row>
    <row r="139" spans="1:11" ht="22.5" customHeight="1">
      <c r="A139" s="3"/>
      <c r="B139" s="3"/>
      <c r="C139" s="2"/>
      <c r="D139" s="24">
        <v>4070</v>
      </c>
      <c r="E139" s="54" t="s">
        <v>87</v>
      </c>
      <c r="F139" s="30">
        <v>89555</v>
      </c>
      <c r="G139" s="30">
        <v>0</v>
      </c>
      <c r="H139" s="33">
        <v>98072</v>
      </c>
      <c r="I139" s="42">
        <f t="shared" si="12"/>
        <v>98072</v>
      </c>
      <c r="J139" s="49">
        <f t="shared" si="11"/>
        <v>1.0951035676399978</v>
      </c>
      <c r="K139" s="47"/>
    </row>
    <row r="140" spans="1:11" ht="10.5" customHeight="1">
      <c r="A140" s="3"/>
      <c r="B140" s="3"/>
      <c r="C140" s="7"/>
      <c r="D140" s="20">
        <v>4110</v>
      </c>
      <c r="E140" s="21" t="s">
        <v>11</v>
      </c>
      <c r="F140" s="30">
        <v>18413</v>
      </c>
      <c r="G140" s="30">
        <v>0</v>
      </c>
      <c r="H140" s="30">
        <v>9040</v>
      </c>
      <c r="I140" s="42">
        <f t="shared" si="12"/>
        <v>9040</v>
      </c>
      <c r="J140" s="49">
        <f t="shared" si="11"/>
        <v>0.49095747569651876</v>
      </c>
      <c r="K140" s="47"/>
    </row>
    <row r="141" spans="1:11" ht="10.5" customHeight="1">
      <c r="A141" s="3"/>
      <c r="B141" s="3"/>
      <c r="C141" s="7"/>
      <c r="D141" s="20">
        <v>4120</v>
      </c>
      <c r="E141" s="21" t="s">
        <v>12</v>
      </c>
      <c r="F141" s="30">
        <v>2490</v>
      </c>
      <c r="G141" s="30">
        <v>0</v>
      </c>
      <c r="H141" s="30">
        <v>1104</v>
      </c>
      <c r="I141" s="42">
        <f t="shared" si="12"/>
        <v>1104</v>
      </c>
      <c r="J141" s="49">
        <f t="shared" si="11"/>
        <v>0.4433734939759036</v>
      </c>
      <c r="K141" s="47"/>
    </row>
    <row r="142" spans="1:11" ht="10.5" customHeight="1">
      <c r="A142" s="3"/>
      <c r="B142" s="3"/>
      <c r="C142" s="7"/>
      <c r="D142" s="20">
        <v>4210</v>
      </c>
      <c r="E142" s="21" t="s">
        <v>13</v>
      </c>
      <c r="F142" s="30">
        <v>42608</v>
      </c>
      <c r="G142" s="30">
        <v>0</v>
      </c>
      <c r="H142" s="30">
        <v>55005</v>
      </c>
      <c r="I142" s="42">
        <f t="shared" si="12"/>
        <v>55005</v>
      </c>
      <c r="J142" s="49">
        <f t="shared" si="11"/>
        <v>1.2909547502816372</v>
      </c>
      <c r="K142" s="47"/>
    </row>
    <row r="143" spans="1:11" ht="10.5" customHeight="1">
      <c r="A143" s="3"/>
      <c r="B143" s="3"/>
      <c r="C143" s="7"/>
      <c r="D143" s="20">
        <v>4260</v>
      </c>
      <c r="E143" s="21" t="s">
        <v>14</v>
      </c>
      <c r="F143" s="30">
        <v>50510</v>
      </c>
      <c r="G143" s="30">
        <v>0</v>
      </c>
      <c r="H143" s="30">
        <v>50510</v>
      </c>
      <c r="I143" s="42">
        <f t="shared" si="12"/>
        <v>50510</v>
      </c>
      <c r="J143" s="49">
        <f t="shared" si="11"/>
        <v>1</v>
      </c>
      <c r="K143" s="47"/>
    </row>
    <row r="144" spans="1:11" ht="10.5" customHeight="1">
      <c r="A144" s="3"/>
      <c r="B144" s="3"/>
      <c r="C144" s="7"/>
      <c r="D144" s="20">
        <v>4270</v>
      </c>
      <c r="E144" s="21" t="s">
        <v>15</v>
      </c>
      <c r="F144" s="30">
        <v>19000</v>
      </c>
      <c r="G144" s="30">
        <v>55000</v>
      </c>
      <c r="H144" s="30">
        <v>9000</v>
      </c>
      <c r="I144" s="42">
        <f t="shared" si="12"/>
        <v>64000</v>
      </c>
      <c r="J144" s="49">
        <f t="shared" si="11"/>
        <v>3.3684210526315788</v>
      </c>
      <c r="K144" s="47"/>
    </row>
    <row r="145" spans="1:11" ht="10.5" customHeight="1">
      <c r="A145" s="3"/>
      <c r="B145" s="3"/>
      <c r="C145" s="7"/>
      <c r="D145" s="20">
        <v>4280</v>
      </c>
      <c r="E145" s="21" t="s">
        <v>133</v>
      </c>
      <c r="F145" s="30">
        <v>2700</v>
      </c>
      <c r="G145" s="30"/>
      <c r="H145" s="30">
        <v>2500</v>
      </c>
      <c r="I145" s="42">
        <f t="shared" si="12"/>
        <v>2500</v>
      </c>
      <c r="J145" s="49">
        <f t="shared" si="11"/>
        <v>0.9259259259259259</v>
      </c>
      <c r="K145" s="47"/>
    </row>
    <row r="146" spans="1:11" ht="10.5" customHeight="1">
      <c r="A146" s="3"/>
      <c r="B146" s="3"/>
      <c r="C146" s="7"/>
      <c r="D146" s="20">
        <v>4300</v>
      </c>
      <c r="E146" s="21" t="s">
        <v>8</v>
      </c>
      <c r="F146" s="30">
        <v>19500</v>
      </c>
      <c r="G146" s="30">
        <v>0</v>
      </c>
      <c r="H146" s="30">
        <v>22500</v>
      </c>
      <c r="I146" s="42">
        <f t="shared" si="12"/>
        <v>22500</v>
      </c>
      <c r="J146" s="49">
        <f t="shared" si="11"/>
        <v>1.1538461538461537</v>
      </c>
      <c r="K146" s="47"/>
    </row>
    <row r="147" spans="1:11" ht="10.5" customHeight="1">
      <c r="A147" s="3"/>
      <c r="B147" s="3"/>
      <c r="C147" s="7"/>
      <c r="D147" s="20">
        <v>4410</v>
      </c>
      <c r="E147" s="21" t="s">
        <v>16</v>
      </c>
      <c r="F147" s="30">
        <v>2500</v>
      </c>
      <c r="G147" s="30">
        <v>0</v>
      </c>
      <c r="H147" s="30">
        <v>3000</v>
      </c>
      <c r="I147" s="42">
        <f t="shared" si="12"/>
        <v>3000</v>
      </c>
      <c r="J147" s="49">
        <f t="shared" si="11"/>
        <v>1.2</v>
      </c>
      <c r="K147" s="47"/>
    </row>
    <row r="148" spans="1:11" ht="10.5" customHeight="1">
      <c r="A148" s="3"/>
      <c r="B148" s="3"/>
      <c r="C148" s="7"/>
      <c r="D148" s="20">
        <v>4430</v>
      </c>
      <c r="E148" s="21" t="s">
        <v>17</v>
      </c>
      <c r="F148" s="30">
        <v>7450</v>
      </c>
      <c r="G148" s="30">
        <v>0</v>
      </c>
      <c r="H148" s="30">
        <v>7744</v>
      </c>
      <c r="I148" s="42">
        <f t="shared" si="12"/>
        <v>7744</v>
      </c>
      <c r="J148" s="49">
        <f t="shared" si="11"/>
        <v>1.0394630872483221</v>
      </c>
      <c r="K148" s="47"/>
    </row>
    <row r="149" spans="1:11" ht="21" customHeight="1">
      <c r="A149" s="3"/>
      <c r="B149" s="3"/>
      <c r="C149" s="7"/>
      <c r="D149" s="20">
        <v>4440</v>
      </c>
      <c r="E149" s="27" t="s">
        <v>73</v>
      </c>
      <c r="F149" s="30">
        <v>1015</v>
      </c>
      <c r="G149" s="30">
        <v>0</v>
      </c>
      <c r="H149" s="30">
        <v>1035</v>
      </c>
      <c r="I149" s="42">
        <f t="shared" si="12"/>
        <v>1035</v>
      </c>
      <c r="J149" s="49">
        <f t="shared" si="11"/>
        <v>1.019704433497537</v>
      </c>
      <c r="K149" s="47"/>
    </row>
    <row r="150" spans="1:11" ht="10.5" customHeight="1">
      <c r="A150" s="3"/>
      <c r="B150" s="3"/>
      <c r="C150" s="7"/>
      <c r="D150" s="20">
        <v>4510</v>
      </c>
      <c r="E150" s="21" t="s">
        <v>36</v>
      </c>
      <c r="F150" s="30">
        <v>159</v>
      </c>
      <c r="G150" s="30">
        <v>0</v>
      </c>
      <c r="H150" s="30">
        <v>159</v>
      </c>
      <c r="I150" s="42">
        <f t="shared" si="12"/>
        <v>159</v>
      </c>
      <c r="J150" s="49">
        <f t="shared" si="11"/>
        <v>1</v>
      </c>
      <c r="K150" s="47"/>
    </row>
    <row r="151" spans="1:11" ht="23.25" customHeight="1">
      <c r="A151" s="3"/>
      <c r="B151" s="3"/>
      <c r="C151" s="7"/>
      <c r="D151" s="20">
        <v>4520</v>
      </c>
      <c r="E151" s="27" t="s">
        <v>74</v>
      </c>
      <c r="F151" s="30">
        <v>200</v>
      </c>
      <c r="G151" s="30">
        <v>0</v>
      </c>
      <c r="H151" s="30">
        <v>200</v>
      </c>
      <c r="I151" s="42">
        <f t="shared" si="12"/>
        <v>200</v>
      </c>
      <c r="J151" s="49">
        <f t="shared" si="11"/>
        <v>1</v>
      </c>
      <c r="K151" s="47"/>
    </row>
    <row r="152" spans="1:11" ht="21" customHeight="1">
      <c r="A152" s="3"/>
      <c r="B152" s="3"/>
      <c r="C152" s="7"/>
      <c r="D152" s="20">
        <v>6060</v>
      </c>
      <c r="E152" s="27" t="s">
        <v>78</v>
      </c>
      <c r="F152" s="30">
        <v>85000</v>
      </c>
      <c r="G152" s="30">
        <v>0</v>
      </c>
      <c r="H152" s="30">
        <v>0</v>
      </c>
      <c r="I152" s="42">
        <f t="shared" si="12"/>
        <v>0</v>
      </c>
      <c r="J152" s="49">
        <f t="shared" si="11"/>
        <v>0</v>
      </c>
      <c r="K152" s="47"/>
    </row>
    <row r="153" spans="1:11" ht="10.5" customHeight="1">
      <c r="A153" s="3"/>
      <c r="B153" s="23">
        <v>75412</v>
      </c>
      <c r="C153" s="16"/>
      <c r="D153" s="18"/>
      <c r="E153" s="19" t="s">
        <v>37</v>
      </c>
      <c r="F153" s="29">
        <f>SUM(F154)</f>
        <v>10000</v>
      </c>
      <c r="G153" s="29">
        <f>SUM(G154:G154)</f>
        <v>10000</v>
      </c>
      <c r="H153" s="29">
        <f>SUM(H154:H154)</f>
        <v>0</v>
      </c>
      <c r="I153" s="41">
        <f>SUM(I154:I154)</f>
        <v>10000</v>
      </c>
      <c r="J153" s="48">
        <f aca="true" t="shared" si="13" ref="J153:J167">+I153/F153</f>
        <v>1</v>
      </c>
      <c r="K153" s="47"/>
    </row>
    <row r="154" spans="1:11" ht="34.5" customHeight="1">
      <c r="A154" s="3"/>
      <c r="B154" s="3"/>
      <c r="C154" s="2"/>
      <c r="D154" s="24">
        <v>2580</v>
      </c>
      <c r="E154" s="54" t="s">
        <v>90</v>
      </c>
      <c r="F154" s="33">
        <v>10000</v>
      </c>
      <c r="G154" s="33">
        <v>10000</v>
      </c>
      <c r="H154" s="33">
        <v>0</v>
      </c>
      <c r="I154" s="45">
        <f>SUM(G154:H154)</f>
        <v>10000</v>
      </c>
      <c r="J154" s="49">
        <f t="shared" si="13"/>
        <v>1</v>
      </c>
      <c r="K154" s="47"/>
    </row>
    <row r="155" spans="1:11" ht="10.5" customHeight="1">
      <c r="A155" s="3"/>
      <c r="B155" s="23">
        <v>75414</v>
      </c>
      <c r="C155" s="16"/>
      <c r="D155" s="18"/>
      <c r="E155" s="19" t="s">
        <v>38</v>
      </c>
      <c r="F155" s="29">
        <f>F156</f>
        <v>2000</v>
      </c>
      <c r="G155" s="29">
        <f>SUM(G156)</f>
        <v>2000</v>
      </c>
      <c r="H155" s="29">
        <f>SUM(H156)</f>
        <v>0</v>
      </c>
      <c r="I155" s="41">
        <f>SUM(I156)</f>
        <v>2000</v>
      </c>
      <c r="J155" s="48">
        <f t="shared" si="13"/>
        <v>1</v>
      </c>
      <c r="K155" s="47"/>
    </row>
    <row r="156" spans="1:11" ht="10.5" customHeight="1">
      <c r="A156" s="3"/>
      <c r="B156" s="3"/>
      <c r="C156" s="7"/>
      <c r="D156" s="20">
        <v>4210</v>
      </c>
      <c r="E156" s="21" t="s">
        <v>13</v>
      </c>
      <c r="F156" s="30">
        <v>2000</v>
      </c>
      <c r="G156" s="30">
        <v>2000</v>
      </c>
      <c r="H156" s="30">
        <v>0</v>
      </c>
      <c r="I156" s="42">
        <f>SUM(G156:H156)</f>
        <v>2000</v>
      </c>
      <c r="J156" s="49">
        <f t="shared" si="13"/>
        <v>1</v>
      </c>
      <c r="K156" s="47"/>
    </row>
    <row r="157" spans="1:11" ht="10.5" customHeight="1">
      <c r="A157" s="25">
        <v>757</v>
      </c>
      <c r="B157" s="8"/>
      <c r="C157" s="8"/>
      <c r="D157" s="12"/>
      <c r="E157" s="13" t="s">
        <v>39</v>
      </c>
      <c r="F157" s="28">
        <f aca="true" t="shared" si="14" ref="F157:I158">SUM(F158)</f>
        <v>143000</v>
      </c>
      <c r="G157" s="28">
        <f t="shared" si="14"/>
        <v>150000</v>
      </c>
      <c r="H157" s="28">
        <f t="shared" si="14"/>
        <v>0</v>
      </c>
      <c r="I157" s="40">
        <f t="shared" si="14"/>
        <v>150000</v>
      </c>
      <c r="J157" s="50">
        <f t="shared" si="13"/>
        <v>1.048951048951049</v>
      </c>
      <c r="K157" s="51"/>
    </row>
    <row r="158" spans="1:11" ht="26.25" customHeight="1">
      <c r="A158" s="3"/>
      <c r="B158" s="36">
        <v>75702</v>
      </c>
      <c r="C158" s="15"/>
      <c r="D158" s="14"/>
      <c r="E158" s="53" t="s">
        <v>91</v>
      </c>
      <c r="F158" s="31">
        <f t="shared" si="14"/>
        <v>143000</v>
      </c>
      <c r="G158" s="31">
        <f t="shared" si="14"/>
        <v>150000</v>
      </c>
      <c r="H158" s="31">
        <f t="shared" si="14"/>
        <v>0</v>
      </c>
      <c r="I158" s="43">
        <f t="shared" si="14"/>
        <v>150000</v>
      </c>
      <c r="J158" s="48">
        <f t="shared" si="13"/>
        <v>1.048951048951049</v>
      </c>
      <c r="K158" s="47"/>
    </row>
    <row r="159" spans="1:11" ht="34.5" customHeight="1">
      <c r="A159" s="68"/>
      <c r="B159" s="68"/>
      <c r="C159" s="69"/>
      <c r="D159" s="70">
        <v>8070</v>
      </c>
      <c r="E159" s="73" t="s">
        <v>92</v>
      </c>
      <c r="F159" s="35">
        <v>143000</v>
      </c>
      <c r="G159" s="35">
        <v>150000</v>
      </c>
      <c r="H159" s="35">
        <v>0</v>
      </c>
      <c r="I159" s="72">
        <f>SUM(G159:H159)</f>
        <v>150000</v>
      </c>
      <c r="J159" s="49">
        <f t="shared" si="13"/>
        <v>1.048951048951049</v>
      </c>
      <c r="K159" s="47"/>
    </row>
    <row r="160" spans="1:11" ht="16.5" customHeight="1">
      <c r="A160" s="25">
        <v>758</v>
      </c>
      <c r="B160" s="8"/>
      <c r="C160" s="8"/>
      <c r="D160" s="12"/>
      <c r="E160" s="13" t="s">
        <v>40</v>
      </c>
      <c r="F160" s="28">
        <f>SUM(F164,F161)</f>
        <v>455967</v>
      </c>
      <c r="G160" s="28">
        <f>SUM(G164,G161)</f>
        <v>550550</v>
      </c>
      <c r="H160" s="28">
        <f>SUM(H164,H161)</f>
        <v>0</v>
      </c>
      <c r="I160" s="28">
        <f>SUM(I164,I161)</f>
        <v>550550</v>
      </c>
      <c r="J160" s="50">
        <f t="shared" si="13"/>
        <v>1.2074338713108623</v>
      </c>
      <c r="K160" s="47"/>
    </row>
    <row r="161" spans="1:11" ht="10.5" customHeight="1">
      <c r="A161" s="3"/>
      <c r="B161" s="23">
        <v>75814</v>
      </c>
      <c r="C161" s="16"/>
      <c r="D161" s="18"/>
      <c r="E161" s="19" t="s">
        <v>41</v>
      </c>
      <c r="F161" s="29">
        <f>SUM(F162:F163)</f>
        <v>80000</v>
      </c>
      <c r="G161" s="29">
        <f>SUM(G162:G163)</f>
        <v>0</v>
      </c>
      <c r="H161" s="29">
        <f>SUM(H162:H163)</f>
        <v>0</v>
      </c>
      <c r="I161" s="41">
        <f>SUM(I162:I163)</f>
        <v>0</v>
      </c>
      <c r="J161" s="48">
        <f t="shared" si="13"/>
        <v>0</v>
      </c>
      <c r="K161" s="47"/>
    </row>
    <row r="162" spans="1:11" ht="10.5" customHeight="1">
      <c r="A162" s="3"/>
      <c r="B162" s="3"/>
      <c r="C162" s="7"/>
      <c r="D162" s="20">
        <v>4430</v>
      </c>
      <c r="E162" s="21" t="s">
        <v>17</v>
      </c>
      <c r="F162" s="30">
        <v>0</v>
      </c>
      <c r="G162" s="30"/>
      <c r="H162" s="30">
        <v>0</v>
      </c>
      <c r="I162" s="75">
        <f>SUM(G162:H162)</f>
        <v>0</v>
      </c>
      <c r="J162" s="49" t="e">
        <f t="shared" si="13"/>
        <v>#DIV/0!</v>
      </c>
      <c r="K162" s="47"/>
    </row>
    <row r="163" spans="1:11" ht="34.5" customHeight="1">
      <c r="A163" s="3"/>
      <c r="B163" s="3"/>
      <c r="C163" s="2"/>
      <c r="D163" s="24">
        <v>6010</v>
      </c>
      <c r="E163" s="54" t="s">
        <v>93</v>
      </c>
      <c r="F163" s="30">
        <v>80000</v>
      </c>
      <c r="G163" s="33"/>
      <c r="H163" s="33">
        <v>0</v>
      </c>
      <c r="I163" s="75">
        <f>SUM(G163:H163)</f>
        <v>0</v>
      </c>
      <c r="J163" s="49">
        <f t="shared" si="13"/>
        <v>0</v>
      </c>
      <c r="K163" s="47"/>
    </row>
    <row r="164" spans="1:11" ht="10.5" customHeight="1">
      <c r="A164" s="3"/>
      <c r="B164" s="23">
        <v>75818</v>
      </c>
      <c r="C164" s="16"/>
      <c r="D164" s="18"/>
      <c r="E164" s="19" t="s">
        <v>42</v>
      </c>
      <c r="F164" s="29">
        <f>SUM(F168,F165)</f>
        <v>375967</v>
      </c>
      <c r="G164" s="29">
        <f>SUM(G168,G165)</f>
        <v>550550</v>
      </c>
      <c r="H164" s="29">
        <f>SUM(H168,H165)</f>
        <v>0</v>
      </c>
      <c r="I164" s="29">
        <f>SUM(I168,I165)</f>
        <v>550550</v>
      </c>
      <c r="J164" s="48">
        <f t="shared" si="13"/>
        <v>1.4643572441198296</v>
      </c>
      <c r="K164" s="47"/>
    </row>
    <row r="165" spans="1:11" ht="10.5" customHeight="1">
      <c r="A165" s="3"/>
      <c r="B165" s="3"/>
      <c r="C165" s="7"/>
      <c r="D165" s="20">
        <v>4810</v>
      </c>
      <c r="E165" s="21" t="s">
        <v>43</v>
      </c>
      <c r="F165" s="30">
        <f>SUM(F166:F167)</f>
        <v>65967</v>
      </c>
      <c r="G165" s="30">
        <f>SUM(G166:G167)</f>
        <v>550550</v>
      </c>
      <c r="H165" s="30"/>
      <c r="I165" s="76">
        <f>SUM(G165:H165)</f>
        <v>550550</v>
      </c>
      <c r="J165" s="49">
        <f t="shared" si="13"/>
        <v>8.345839586459897</v>
      </c>
      <c r="K165" s="47"/>
    </row>
    <row r="166" spans="1:11" ht="10.5" customHeight="1">
      <c r="A166" s="3"/>
      <c r="B166" s="3"/>
      <c r="C166" s="2"/>
      <c r="D166" s="24"/>
      <c r="E166" s="90" t="s">
        <v>129</v>
      </c>
      <c r="F166" s="33">
        <v>20467</v>
      </c>
      <c r="G166" s="33">
        <v>50000</v>
      </c>
      <c r="H166" s="33"/>
      <c r="I166" s="76">
        <f>SUM(G166:H166)</f>
        <v>50000</v>
      </c>
      <c r="J166" s="49">
        <f t="shared" si="13"/>
        <v>2.442956955098451</v>
      </c>
      <c r="K166" s="47"/>
    </row>
    <row r="167" spans="1:11" ht="10.5" customHeight="1">
      <c r="A167" s="3"/>
      <c r="B167" s="3"/>
      <c r="C167" s="2"/>
      <c r="D167" s="24"/>
      <c r="E167" s="90" t="s">
        <v>130</v>
      </c>
      <c r="F167" s="33">
        <v>45500</v>
      </c>
      <c r="G167" s="33">
        <v>500550</v>
      </c>
      <c r="H167" s="33"/>
      <c r="I167" s="76">
        <f>SUM(G167:H167)</f>
        <v>500550</v>
      </c>
      <c r="J167" s="49">
        <f t="shared" si="13"/>
        <v>11.001098901098901</v>
      </c>
      <c r="K167" s="47"/>
    </row>
    <row r="168" spans="1:11" ht="10.5" customHeight="1">
      <c r="A168" s="3"/>
      <c r="B168" s="3"/>
      <c r="C168" s="2"/>
      <c r="D168" s="24">
        <v>6800</v>
      </c>
      <c r="E168" s="90"/>
      <c r="F168" s="33">
        <v>310000</v>
      </c>
      <c r="G168" s="33"/>
      <c r="H168" s="33"/>
      <c r="I168" s="103"/>
      <c r="J168" s="49"/>
      <c r="K168" s="47"/>
    </row>
    <row r="169" spans="1:11" ht="10.5" customHeight="1">
      <c r="A169" s="37">
        <v>801</v>
      </c>
      <c r="B169" s="11"/>
      <c r="C169" s="11"/>
      <c r="D169" s="10"/>
      <c r="E169" s="22" t="s">
        <v>44</v>
      </c>
      <c r="F169" s="32">
        <f>SUM(F184,F196,F211,F226,F237,F255,F269,F276,F280,F289,F170)</f>
        <v>14319821</v>
      </c>
      <c r="G169" s="32">
        <f>SUM(G184,G196,G211,G226,G237,G255,G269,G276,G280,G289,G170)</f>
        <v>15992286</v>
      </c>
      <c r="H169" s="32">
        <f>SUM(H184,H196,H211,H226,H237,H255,H269,H276,H280,H289,H170)</f>
        <v>0</v>
      </c>
      <c r="I169" s="32">
        <f>SUM(I184,I196,I211,I226,I237,I255,I269,I276,I280,I289,I170)</f>
        <v>15992286</v>
      </c>
      <c r="J169" s="50">
        <f aca="true" t="shared" si="15" ref="J169:J232">+I169/F169</f>
        <v>1.1167937085247086</v>
      </c>
      <c r="K169" s="47"/>
    </row>
    <row r="170" spans="1:11" ht="10.5" customHeight="1">
      <c r="A170" s="38"/>
      <c r="B170" s="23">
        <v>80102</v>
      </c>
      <c r="C170" s="16"/>
      <c r="D170" s="18"/>
      <c r="E170" s="19" t="s">
        <v>45</v>
      </c>
      <c r="F170" s="29">
        <f>SUM(F171:F183)</f>
        <v>267469</v>
      </c>
      <c r="G170" s="29">
        <f>SUM(G171:G183)</f>
        <v>314888</v>
      </c>
      <c r="H170" s="29">
        <f>SUM(H171:H183)</f>
        <v>0</v>
      </c>
      <c r="I170" s="41">
        <f>SUM(I171:I183)</f>
        <v>314888</v>
      </c>
      <c r="J170" s="48">
        <f t="shared" si="15"/>
        <v>1.1772878352257645</v>
      </c>
      <c r="K170" s="47"/>
    </row>
    <row r="171" spans="1:11" ht="22.5" customHeight="1">
      <c r="A171" s="3"/>
      <c r="B171" s="3"/>
      <c r="C171" s="7"/>
      <c r="D171" s="20">
        <v>3020</v>
      </c>
      <c r="E171" s="27" t="s">
        <v>71</v>
      </c>
      <c r="F171" s="30">
        <v>14300</v>
      </c>
      <c r="G171" s="30">
        <v>13968</v>
      </c>
      <c r="H171" s="30">
        <v>0</v>
      </c>
      <c r="I171" s="42">
        <f aca="true" t="shared" si="16" ref="I171:I183">SUM(G171:H171)</f>
        <v>13968</v>
      </c>
      <c r="J171" s="49">
        <f t="shared" si="15"/>
        <v>0.9767832167832168</v>
      </c>
      <c r="K171" s="47"/>
    </row>
    <row r="172" spans="1:11" ht="11.25" customHeight="1">
      <c r="A172" s="3"/>
      <c r="B172" s="3"/>
      <c r="C172" s="7"/>
      <c r="D172" s="20">
        <v>4010</v>
      </c>
      <c r="E172" s="21" t="s">
        <v>70</v>
      </c>
      <c r="F172" s="30">
        <v>171546</v>
      </c>
      <c r="G172" s="30">
        <v>204835</v>
      </c>
      <c r="H172" s="30">
        <v>0</v>
      </c>
      <c r="I172" s="42">
        <f t="shared" si="16"/>
        <v>204835</v>
      </c>
      <c r="J172" s="49">
        <f t="shared" si="15"/>
        <v>1.1940529070919754</v>
      </c>
      <c r="K172" s="47"/>
    </row>
    <row r="173" spans="1:11" ht="10.5" customHeight="1">
      <c r="A173" s="3"/>
      <c r="B173" s="3"/>
      <c r="C173" s="7"/>
      <c r="D173" s="20">
        <v>4040</v>
      </c>
      <c r="E173" s="21" t="s">
        <v>10</v>
      </c>
      <c r="F173" s="30">
        <v>6340</v>
      </c>
      <c r="G173" s="30">
        <v>14300</v>
      </c>
      <c r="H173" s="30">
        <v>0</v>
      </c>
      <c r="I173" s="42">
        <f t="shared" si="16"/>
        <v>14300</v>
      </c>
      <c r="J173" s="49">
        <f t="shared" si="15"/>
        <v>2.2555205047318614</v>
      </c>
      <c r="K173" s="77"/>
    </row>
    <row r="174" spans="1:11" ht="10.5" customHeight="1">
      <c r="A174" s="3"/>
      <c r="B174" s="3"/>
      <c r="C174" s="7"/>
      <c r="D174" s="20">
        <v>4110</v>
      </c>
      <c r="E174" s="21" t="s">
        <v>11</v>
      </c>
      <c r="F174" s="30">
        <v>32990</v>
      </c>
      <c r="G174" s="30">
        <v>40306</v>
      </c>
      <c r="H174" s="30">
        <v>0</v>
      </c>
      <c r="I174" s="42">
        <f t="shared" si="16"/>
        <v>40306</v>
      </c>
      <c r="J174" s="49">
        <f t="shared" si="15"/>
        <v>1.2217641709608973</v>
      </c>
      <c r="K174" s="78"/>
    </row>
    <row r="175" spans="1:11" ht="10.5" customHeight="1">
      <c r="A175" s="3"/>
      <c r="B175" s="3"/>
      <c r="C175" s="7"/>
      <c r="D175" s="20">
        <v>4120</v>
      </c>
      <c r="E175" s="21" t="s">
        <v>12</v>
      </c>
      <c r="F175" s="30">
        <v>4491</v>
      </c>
      <c r="G175" s="30">
        <v>5656</v>
      </c>
      <c r="H175" s="30">
        <v>0</v>
      </c>
      <c r="I175" s="42">
        <f t="shared" si="16"/>
        <v>5656</v>
      </c>
      <c r="J175" s="49">
        <f t="shared" si="15"/>
        <v>1.2594077042974838</v>
      </c>
      <c r="K175" s="78">
        <f>SUM(I174:I175)</f>
        <v>45962</v>
      </c>
    </row>
    <row r="176" spans="1:11" ht="10.5" customHeight="1">
      <c r="A176" s="3"/>
      <c r="B176" s="3"/>
      <c r="C176" s="7"/>
      <c r="D176" s="20">
        <v>4210</v>
      </c>
      <c r="E176" s="21" t="s">
        <v>13</v>
      </c>
      <c r="F176" s="30">
        <v>8000</v>
      </c>
      <c r="G176" s="30">
        <v>6705</v>
      </c>
      <c r="H176" s="30">
        <v>0</v>
      </c>
      <c r="I176" s="42">
        <f t="shared" si="16"/>
        <v>6705</v>
      </c>
      <c r="J176" s="49">
        <f t="shared" si="15"/>
        <v>0.838125</v>
      </c>
      <c r="K176" s="77"/>
    </row>
    <row r="177" spans="1:11" ht="21.75" customHeight="1">
      <c r="A177" s="3"/>
      <c r="B177" s="3"/>
      <c r="C177" s="7"/>
      <c r="D177" s="20">
        <v>4240</v>
      </c>
      <c r="E177" s="27" t="s">
        <v>94</v>
      </c>
      <c r="F177" s="30">
        <v>3000</v>
      </c>
      <c r="G177" s="30">
        <v>1100</v>
      </c>
      <c r="H177" s="30">
        <v>0</v>
      </c>
      <c r="I177" s="42">
        <f t="shared" si="16"/>
        <v>1100</v>
      </c>
      <c r="J177" s="49">
        <f t="shared" si="15"/>
        <v>0.36666666666666664</v>
      </c>
      <c r="K177" s="77"/>
    </row>
    <row r="178" spans="1:11" ht="10.5" customHeight="1">
      <c r="A178" s="3"/>
      <c r="B178" s="3"/>
      <c r="C178" s="7"/>
      <c r="D178" s="20">
        <v>4260</v>
      </c>
      <c r="E178" s="21" t="s">
        <v>14</v>
      </c>
      <c r="F178" s="30">
        <v>11400</v>
      </c>
      <c r="G178" s="30">
        <v>7000</v>
      </c>
      <c r="H178" s="30">
        <v>0</v>
      </c>
      <c r="I178" s="42">
        <f t="shared" si="16"/>
        <v>7000</v>
      </c>
      <c r="J178" s="49">
        <f t="shared" si="15"/>
        <v>0.6140350877192983</v>
      </c>
      <c r="K178" s="77"/>
    </row>
    <row r="179" spans="1:11" ht="10.5" customHeight="1">
      <c r="A179" s="3"/>
      <c r="B179" s="3"/>
      <c r="C179" s="7"/>
      <c r="D179" s="20">
        <v>4270</v>
      </c>
      <c r="E179" s="21" t="s">
        <v>15</v>
      </c>
      <c r="F179" s="30">
        <v>2000</v>
      </c>
      <c r="G179" s="30">
        <v>1000</v>
      </c>
      <c r="H179" s="30">
        <v>0</v>
      </c>
      <c r="I179" s="42">
        <f t="shared" si="16"/>
        <v>1000</v>
      </c>
      <c r="J179" s="49">
        <f t="shared" si="15"/>
        <v>0.5</v>
      </c>
      <c r="K179" s="47"/>
    </row>
    <row r="180" spans="1:11" ht="10.5" customHeight="1">
      <c r="A180" s="3"/>
      <c r="B180" s="3"/>
      <c r="C180" s="7"/>
      <c r="D180" s="20">
        <v>4300</v>
      </c>
      <c r="E180" s="21" t="s">
        <v>8</v>
      </c>
      <c r="F180" s="30">
        <v>0</v>
      </c>
      <c r="G180" s="30">
        <v>2500</v>
      </c>
      <c r="H180" s="30">
        <v>0</v>
      </c>
      <c r="I180" s="42">
        <f t="shared" si="16"/>
        <v>2500</v>
      </c>
      <c r="J180" s="49" t="e">
        <f t="shared" si="15"/>
        <v>#DIV/0!</v>
      </c>
      <c r="K180" s="77">
        <f>SUM(G176:G182)</f>
        <v>19905</v>
      </c>
    </row>
    <row r="181" spans="1:11" ht="10.5" customHeight="1">
      <c r="A181" s="3"/>
      <c r="B181" s="3"/>
      <c r="C181" s="7"/>
      <c r="D181" s="20">
        <v>4410</v>
      </c>
      <c r="E181" s="21" t="s">
        <v>16</v>
      </c>
      <c r="F181" s="30">
        <v>0</v>
      </c>
      <c r="G181" s="30">
        <v>1500</v>
      </c>
      <c r="H181" s="30">
        <v>0</v>
      </c>
      <c r="I181" s="42">
        <f t="shared" si="16"/>
        <v>1500</v>
      </c>
      <c r="J181" s="49" t="e">
        <f t="shared" si="15"/>
        <v>#DIV/0!</v>
      </c>
      <c r="K181" s="47"/>
    </row>
    <row r="182" spans="1:11" ht="10.5" customHeight="1">
      <c r="A182" s="3"/>
      <c r="B182" s="3"/>
      <c r="C182" s="7"/>
      <c r="D182" s="20">
        <v>4430</v>
      </c>
      <c r="E182" s="21" t="s">
        <v>17</v>
      </c>
      <c r="F182" s="30">
        <v>0</v>
      </c>
      <c r="G182" s="30">
        <v>100</v>
      </c>
      <c r="H182" s="30">
        <v>0</v>
      </c>
      <c r="I182" s="42">
        <f t="shared" si="16"/>
        <v>100</v>
      </c>
      <c r="J182" s="49" t="e">
        <f t="shared" si="15"/>
        <v>#DIV/0!</v>
      </c>
      <c r="K182" s="47"/>
    </row>
    <row r="183" spans="1:11" ht="22.5" customHeight="1">
      <c r="A183" s="3"/>
      <c r="B183" s="3"/>
      <c r="C183" s="7"/>
      <c r="D183" s="20">
        <v>4440</v>
      </c>
      <c r="E183" s="27" t="s">
        <v>73</v>
      </c>
      <c r="F183" s="30">
        <v>13402</v>
      </c>
      <c r="G183" s="30">
        <v>15918</v>
      </c>
      <c r="H183" s="30">
        <v>0</v>
      </c>
      <c r="I183" s="42">
        <f t="shared" si="16"/>
        <v>15918</v>
      </c>
      <c r="J183" s="49">
        <f t="shared" si="15"/>
        <v>1.1877331741531114</v>
      </c>
      <c r="K183" s="47"/>
    </row>
    <row r="184" spans="1:11" ht="10.5" customHeight="1">
      <c r="A184" s="3"/>
      <c r="B184" s="23">
        <v>80110</v>
      </c>
      <c r="C184" s="16"/>
      <c r="D184" s="18"/>
      <c r="E184" s="19" t="s">
        <v>46</v>
      </c>
      <c r="F184" s="29">
        <f>SUM(F185:F195)</f>
        <v>241750</v>
      </c>
      <c r="G184" s="29">
        <f>SUM(G185:G195)</f>
        <v>277751</v>
      </c>
      <c r="H184" s="29">
        <f>SUM(H185:H195)</f>
        <v>0</v>
      </c>
      <c r="I184" s="41">
        <f>SUM(I185:I195)</f>
        <v>277751</v>
      </c>
      <c r="J184" s="48">
        <f t="shared" si="15"/>
        <v>1.1489183040330921</v>
      </c>
      <c r="K184" s="47"/>
    </row>
    <row r="185" spans="1:11" ht="12" customHeight="1">
      <c r="A185" s="3"/>
      <c r="B185" s="3"/>
      <c r="C185" s="7"/>
      <c r="D185" s="20">
        <v>4010</v>
      </c>
      <c r="E185" s="21" t="s">
        <v>70</v>
      </c>
      <c r="F185" s="30">
        <v>167694</v>
      </c>
      <c r="G185" s="30">
        <v>191535</v>
      </c>
      <c r="H185" s="30">
        <v>0</v>
      </c>
      <c r="I185" s="42">
        <f aca="true" t="shared" si="17" ref="I185:I195">SUM(G185:H185)</f>
        <v>191535</v>
      </c>
      <c r="J185" s="49">
        <f t="shared" si="15"/>
        <v>1.1421696661776808</v>
      </c>
      <c r="K185" s="47"/>
    </row>
    <row r="186" spans="1:11" ht="10.5" customHeight="1">
      <c r="A186" s="3"/>
      <c r="B186" s="3"/>
      <c r="C186" s="7"/>
      <c r="D186" s="20">
        <v>4040</v>
      </c>
      <c r="E186" s="21" t="s">
        <v>10</v>
      </c>
      <c r="F186" s="30">
        <v>7278</v>
      </c>
      <c r="G186" s="30">
        <v>14254</v>
      </c>
      <c r="H186" s="30">
        <v>0</v>
      </c>
      <c r="I186" s="42">
        <f t="shared" si="17"/>
        <v>14254</v>
      </c>
      <c r="J186" s="49">
        <f t="shared" si="15"/>
        <v>1.9585050838142346</v>
      </c>
      <c r="K186" s="77"/>
    </row>
    <row r="187" spans="1:11" ht="10.5" customHeight="1">
      <c r="A187" s="3"/>
      <c r="B187" s="3"/>
      <c r="C187" s="7"/>
      <c r="D187" s="20">
        <v>4110</v>
      </c>
      <c r="E187" s="21" t="s">
        <v>11</v>
      </c>
      <c r="F187" s="30">
        <v>31491</v>
      </c>
      <c r="G187" s="30">
        <v>35931</v>
      </c>
      <c r="H187" s="30">
        <v>0</v>
      </c>
      <c r="I187" s="42">
        <f t="shared" si="17"/>
        <v>35931</v>
      </c>
      <c r="J187" s="49">
        <f t="shared" si="15"/>
        <v>1.1409926645708297</v>
      </c>
      <c r="K187" s="77">
        <f>SUM(G187:G188)</f>
        <v>40973</v>
      </c>
    </row>
    <row r="188" spans="1:11" ht="10.5" customHeight="1">
      <c r="A188" s="3"/>
      <c r="B188" s="3"/>
      <c r="C188" s="7"/>
      <c r="D188" s="20">
        <v>4120</v>
      </c>
      <c r="E188" s="21" t="s">
        <v>12</v>
      </c>
      <c r="F188" s="30">
        <v>4287</v>
      </c>
      <c r="G188" s="30">
        <v>5042</v>
      </c>
      <c r="H188" s="30">
        <v>0</v>
      </c>
      <c r="I188" s="42">
        <f t="shared" si="17"/>
        <v>5042</v>
      </c>
      <c r="J188" s="49">
        <f t="shared" si="15"/>
        <v>1.1761138325169116</v>
      </c>
      <c r="K188" s="77"/>
    </row>
    <row r="189" spans="1:11" ht="10.5" customHeight="1">
      <c r="A189" s="3"/>
      <c r="B189" s="3"/>
      <c r="C189" s="7"/>
      <c r="D189" s="20">
        <v>4210</v>
      </c>
      <c r="E189" s="21" t="s">
        <v>13</v>
      </c>
      <c r="F189" s="30">
        <v>3575</v>
      </c>
      <c r="G189" s="30">
        <v>3575</v>
      </c>
      <c r="H189" s="30">
        <v>0</v>
      </c>
      <c r="I189" s="42">
        <f t="shared" si="17"/>
        <v>3575</v>
      </c>
      <c r="J189" s="49">
        <f t="shared" si="15"/>
        <v>1</v>
      </c>
      <c r="K189" s="77"/>
    </row>
    <row r="190" spans="1:11" ht="21.75" customHeight="1">
      <c r="A190" s="3"/>
      <c r="B190" s="3"/>
      <c r="C190" s="7"/>
      <c r="D190" s="20">
        <v>4240</v>
      </c>
      <c r="E190" s="27" t="s">
        <v>94</v>
      </c>
      <c r="F190" s="30">
        <v>1087</v>
      </c>
      <c r="G190" s="30">
        <v>1087</v>
      </c>
      <c r="H190" s="30">
        <v>0</v>
      </c>
      <c r="I190" s="42">
        <f t="shared" si="17"/>
        <v>1087</v>
      </c>
      <c r="J190" s="49">
        <f t="shared" si="15"/>
        <v>1</v>
      </c>
      <c r="K190" s="77"/>
    </row>
    <row r="191" spans="1:11" ht="10.5" customHeight="1">
      <c r="A191" s="3"/>
      <c r="B191" s="3"/>
      <c r="C191" s="7"/>
      <c r="D191" s="20">
        <v>4260</v>
      </c>
      <c r="E191" s="21" t="s">
        <v>14</v>
      </c>
      <c r="F191" s="30">
        <v>9600</v>
      </c>
      <c r="G191" s="30">
        <v>9600</v>
      </c>
      <c r="H191" s="30">
        <v>0</v>
      </c>
      <c r="I191" s="42">
        <f t="shared" si="17"/>
        <v>9600</v>
      </c>
      <c r="J191" s="49">
        <f t="shared" si="15"/>
        <v>1</v>
      </c>
      <c r="K191" s="77"/>
    </row>
    <row r="192" spans="1:11" ht="10.5" customHeight="1">
      <c r="A192" s="3"/>
      <c r="B192" s="3"/>
      <c r="C192" s="7"/>
      <c r="D192" s="20">
        <v>4270</v>
      </c>
      <c r="E192" s="21" t="s">
        <v>15</v>
      </c>
      <c r="F192" s="30">
        <v>1324</v>
      </c>
      <c r="G192" s="30">
        <v>1324</v>
      </c>
      <c r="H192" s="30">
        <v>0</v>
      </c>
      <c r="I192" s="42">
        <f t="shared" si="17"/>
        <v>1324</v>
      </c>
      <c r="J192" s="49">
        <f t="shared" si="15"/>
        <v>1</v>
      </c>
      <c r="K192" s="47"/>
    </row>
    <row r="193" spans="1:11" ht="10.5" customHeight="1">
      <c r="A193" s="3"/>
      <c r="B193" s="3"/>
      <c r="C193" s="7"/>
      <c r="D193" s="20">
        <v>4300</v>
      </c>
      <c r="E193" s="21" t="s">
        <v>8</v>
      </c>
      <c r="F193" s="30">
        <v>2133</v>
      </c>
      <c r="G193" s="30">
        <v>2133</v>
      </c>
      <c r="H193" s="30">
        <v>0</v>
      </c>
      <c r="I193" s="42">
        <f t="shared" si="17"/>
        <v>2133</v>
      </c>
      <c r="J193" s="49">
        <f t="shared" si="15"/>
        <v>1</v>
      </c>
      <c r="K193" s="47"/>
    </row>
    <row r="194" spans="1:11" ht="10.5" customHeight="1">
      <c r="A194" s="3"/>
      <c r="B194" s="3"/>
      <c r="C194" s="7"/>
      <c r="D194" s="20">
        <v>4410</v>
      </c>
      <c r="E194" s="21" t="s">
        <v>16</v>
      </c>
      <c r="F194" s="30">
        <v>912</v>
      </c>
      <c r="G194" s="30">
        <v>912</v>
      </c>
      <c r="H194" s="30">
        <v>0</v>
      </c>
      <c r="I194" s="42">
        <f t="shared" si="17"/>
        <v>912</v>
      </c>
      <c r="J194" s="49">
        <f t="shared" si="15"/>
        <v>1</v>
      </c>
      <c r="K194" s="77">
        <f>SUM(G189:G194)</f>
        <v>18631</v>
      </c>
    </row>
    <row r="195" spans="1:11" ht="20.25" customHeight="1">
      <c r="A195" s="3"/>
      <c r="B195" s="3"/>
      <c r="C195" s="7"/>
      <c r="D195" s="20">
        <v>4440</v>
      </c>
      <c r="E195" s="27" t="s">
        <v>73</v>
      </c>
      <c r="F195" s="30">
        <v>12369</v>
      </c>
      <c r="G195" s="30">
        <v>12358</v>
      </c>
      <c r="H195" s="30">
        <v>0</v>
      </c>
      <c r="I195" s="42">
        <f t="shared" si="17"/>
        <v>12358</v>
      </c>
      <c r="J195" s="49">
        <f t="shared" si="15"/>
        <v>0.9991106799256205</v>
      </c>
      <c r="K195" s="47"/>
    </row>
    <row r="196" spans="1:11" ht="10.5" customHeight="1">
      <c r="A196" s="3"/>
      <c r="B196" s="23">
        <v>80111</v>
      </c>
      <c r="C196" s="16"/>
      <c r="D196" s="18"/>
      <c r="E196" s="19" t="s">
        <v>47</v>
      </c>
      <c r="F196" s="29">
        <f>SUM(F197:F201,F202:F210)</f>
        <v>466321</v>
      </c>
      <c r="G196" s="29">
        <f>SUM(G202:G210,G197:G201)</f>
        <v>2162907</v>
      </c>
      <c r="H196" s="29">
        <f>SUM(H202:H210,H197:H201)</f>
        <v>0</v>
      </c>
      <c r="I196" s="29">
        <f>SUM(I202:I210,I197:I201)</f>
        <v>2162907</v>
      </c>
      <c r="J196" s="48">
        <f t="shared" si="15"/>
        <v>4.638236322190079</v>
      </c>
      <c r="K196" s="47"/>
    </row>
    <row r="197" spans="1:11" ht="22.5" customHeight="1">
      <c r="A197" s="3"/>
      <c r="B197" s="3"/>
      <c r="C197" s="7"/>
      <c r="D197" s="20">
        <v>3020</v>
      </c>
      <c r="E197" s="27" t="s">
        <v>71</v>
      </c>
      <c r="F197" s="30">
        <v>14800</v>
      </c>
      <c r="G197" s="30">
        <v>14787</v>
      </c>
      <c r="H197" s="30">
        <v>0</v>
      </c>
      <c r="I197" s="42">
        <f aca="true" t="shared" si="18" ref="I197:I210">SUM(G197:H197)</f>
        <v>14787</v>
      </c>
      <c r="J197" s="49">
        <f t="shared" si="15"/>
        <v>0.9991216216216217</v>
      </c>
      <c r="K197" s="47"/>
    </row>
    <row r="198" spans="1:11" ht="16.5" customHeight="1">
      <c r="A198" s="3"/>
      <c r="B198" s="3"/>
      <c r="C198" s="7"/>
      <c r="D198" s="20">
        <v>4010</v>
      </c>
      <c r="E198" s="21" t="s">
        <v>70</v>
      </c>
      <c r="F198" s="30">
        <v>242498</v>
      </c>
      <c r="G198" s="30">
        <v>291697</v>
      </c>
      <c r="H198" s="30">
        <v>0</v>
      </c>
      <c r="I198" s="42">
        <f t="shared" si="18"/>
        <v>291697</v>
      </c>
      <c r="J198" s="49">
        <f t="shared" si="15"/>
        <v>1.2028841474981238</v>
      </c>
      <c r="K198" s="77"/>
    </row>
    <row r="199" spans="1:11" ht="10.5" customHeight="1">
      <c r="A199" s="3"/>
      <c r="B199" s="3"/>
      <c r="C199" s="7"/>
      <c r="D199" s="20">
        <v>4040</v>
      </c>
      <c r="E199" s="21" t="s">
        <v>10</v>
      </c>
      <c r="F199" s="30">
        <v>13520</v>
      </c>
      <c r="G199" s="30">
        <v>19270</v>
      </c>
      <c r="H199" s="30">
        <v>0</v>
      </c>
      <c r="I199" s="42">
        <f t="shared" si="18"/>
        <v>19270</v>
      </c>
      <c r="J199" s="49">
        <f t="shared" si="15"/>
        <v>1.4252958579881656</v>
      </c>
      <c r="K199" s="77"/>
    </row>
    <row r="200" spans="1:11" ht="10.5" customHeight="1">
      <c r="A200" s="3"/>
      <c r="B200" s="3"/>
      <c r="C200" s="7"/>
      <c r="D200" s="20">
        <v>4110</v>
      </c>
      <c r="E200" s="21" t="s">
        <v>11</v>
      </c>
      <c r="F200" s="30">
        <v>49704</v>
      </c>
      <c r="G200" s="30">
        <v>56877</v>
      </c>
      <c r="H200" s="30">
        <v>0</v>
      </c>
      <c r="I200" s="42">
        <f t="shared" si="18"/>
        <v>56877</v>
      </c>
      <c r="J200" s="49">
        <f t="shared" si="15"/>
        <v>1.144314340898117</v>
      </c>
      <c r="K200" s="77">
        <f>SUM(G200:G201)</f>
        <v>64858</v>
      </c>
    </row>
    <row r="201" spans="1:11" ht="10.5" customHeight="1">
      <c r="A201" s="68"/>
      <c r="B201" s="68"/>
      <c r="C201" s="69"/>
      <c r="D201" s="70">
        <v>4120</v>
      </c>
      <c r="E201" s="71" t="s">
        <v>12</v>
      </c>
      <c r="F201" s="35">
        <v>6784</v>
      </c>
      <c r="G201" s="35">
        <v>7981</v>
      </c>
      <c r="H201" s="35">
        <v>0</v>
      </c>
      <c r="I201" s="72">
        <f t="shared" si="18"/>
        <v>7981</v>
      </c>
      <c r="J201" s="49">
        <f t="shared" si="15"/>
        <v>1.1764445754716981</v>
      </c>
      <c r="K201" s="77"/>
    </row>
    <row r="202" spans="1:11" ht="10.5" customHeight="1">
      <c r="A202" s="3"/>
      <c r="B202" s="3"/>
      <c r="C202" s="7"/>
      <c r="D202" s="20">
        <v>4210</v>
      </c>
      <c r="E202" s="21" t="s">
        <v>13</v>
      </c>
      <c r="F202" s="30">
        <v>10210</v>
      </c>
      <c r="G202" s="30">
        <v>7000</v>
      </c>
      <c r="H202" s="30">
        <v>0</v>
      </c>
      <c r="I202" s="42">
        <f t="shared" si="18"/>
        <v>7000</v>
      </c>
      <c r="J202" s="49">
        <f t="shared" si="15"/>
        <v>0.6856023506366308</v>
      </c>
      <c r="K202" s="47"/>
    </row>
    <row r="203" spans="1:11" ht="24.75" customHeight="1">
      <c r="A203" s="3"/>
      <c r="B203" s="3"/>
      <c r="C203" s="7"/>
      <c r="D203" s="20">
        <v>4240</v>
      </c>
      <c r="E203" s="27" t="s">
        <v>94</v>
      </c>
      <c r="F203" s="30">
        <v>15300</v>
      </c>
      <c r="G203" s="30">
        <v>1300</v>
      </c>
      <c r="H203" s="30">
        <v>0</v>
      </c>
      <c r="I203" s="42">
        <f t="shared" si="18"/>
        <v>1300</v>
      </c>
      <c r="J203" s="49">
        <f t="shared" si="15"/>
        <v>0.08496732026143791</v>
      </c>
      <c r="K203" s="47"/>
    </row>
    <row r="204" spans="1:11" ht="10.5" customHeight="1">
      <c r="A204" s="3"/>
      <c r="B204" s="3"/>
      <c r="C204" s="7"/>
      <c r="D204" s="20">
        <v>4260</v>
      </c>
      <c r="E204" s="21" t="s">
        <v>14</v>
      </c>
      <c r="F204" s="30">
        <v>18500</v>
      </c>
      <c r="G204" s="30">
        <v>15600</v>
      </c>
      <c r="H204" s="30">
        <v>0</v>
      </c>
      <c r="I204" s="42">
        <f t="shared" si="18"/>
        <v>15600</v>
      </c>
      <c r="J204" s="49">
        <f t="shared" si="15"/>
        <v>0.8432432432432433</v>
      </c>
      <c r="K204" s="47"/>
    </row>
    <row r="205" spans="1:11" ht="10.5" customHeight="1">
      <c r="A205" s="3"/>
      <c r="B205" s="3"/>
      <c r="C205" s="7"/>
      <c r="D205" s="20">
        <v>4270</v>
      </c>
      <c r="E205" s="21" t="s">
        <v>15</v>
      </c>
      <c r="F205" s="30">
        <v>16900</v>
      </c>
      <c r="G205" s="30">
        <f>2000+121000</f>
        <v>123000</v>
      </c>
      <c r="H205" s="30">
        <v>0</v>
      </c>
      <c r="I205" s="42">
        <f t="shared" si="18"/>
        <v>123000</v>
      </c>
      <c r="J205" s="49">
        <f t="shared" si="15"/>
        <v>7.27810650887574</v>
      </c>
      <c r="K205" s="77">
        <f>SUM(G202:G208)</f>
        <v>151100</v>
      </c>
    </row>
    <row r="206" spans="1:11" ht="10.5" customHeight="1">
      <c r="A206" s="3"/>
      <c r="B206" s="3"/>
      <c r="C206" s="7"/>
      <c r="D206" s="20">
        <v>4300</v>
      </c>
      <c r="E206" s="21" t="s">
        <v>8</v>
      </c>
      <c r="F206" s="30">
        <v>6005</v>
      </c>
      <c r="G206" s="30">
        <v>2500</v>
      </c>
      <c r="H206" s="30">
        <v>0</v>
      </c>
      <c r="I206" s="42">
        <f t="shared" si="18"/>
        <v>2500</v>
      </c>
      <c r="J206" s="49">
        <f t="shared" si="15"/>
        <v>0.4163197335553705</v>
      </c>
      <c r="K206" s="47"/>
    </row>
    <row r="207" spans="1:11" ht="10.5" customHeight="1">
      <c r="A207" s="3"/>
      <c r="B207" s="3"/>
      <c r="C207" s="7"/>
      <c r="D207" s="20">
        <v>4410</v>
      </c>
      <c r="E207" s="21" t="s">
        <v>16</v>
      </c>
      <c r="F207" s="30">
        <v>2500</v>
      </c>
      <c r="G207" s="30">
        <v>1500</v>
      </c>
      <c r="H207" s="30">
        <v>0</v>
      </c>
      <c r="I207" s="42">
        <f t="shared" si="18"/>
        <v>1500</v>
      </c>
      <c r="J207" s="49">
        <f t="shared" si="15"/>
        <v>0.6</v>
      </c>
      <c r="K207" s="47"/>
    </row>
    <row r="208" spans="1:11" ht="10.5" customHeight="1">
      <c r="A208" s="3"/>
      <c r="B208" s="3"/>
      <c r="C208" s="7"/>
      <c r="D208" s="20">
        <v>4430</v>
      </c>
      <c r="E208" s="21" t="s">
        <v>17</v>
      </c>
      <c r="F208" s="30">
        <v>300</v>
      </c>
      <c r="G208" s="30">
        <v>200</v>
      </c>
      <c r="H208" s="30">
        <v>0</v>
      </c>
      <c r="I208" s="42">
        <f t="shared" si="18"/>
        <v>200</v>
      </c>
      <c r="J208" s="49">
        <f t="shared" si="15"/>
        <v>0.6666666666666666</v>
      </c>
      <c r="K208" s="47"/>
    </row>
    <row r="209" spans="1:11" ht="22.5" customHeight="1">
      <c r="A209" s="3"/>
      <c r="B209" s="3"/>
      <c r="C209" s="7"/>
      <c r="D209" s="20">
        <v>4440</v>
      </c>
      <c r="E209" s="27" t="s">
        <v>73</v>
      </c>
      <c r="F209" s="30">
        <v>17300</v>
      </c>
      <c r="G209" s="30">
        <v>21195</v>
      </c>
      <c r="H209" s="30">
        <v>0</v>
      </c>
      <c r="I209" s="42">
        <f t="shared" si="18"/>
        <v>21195</v>
      </c>
      <c r="J209" s="49">
        <f t="shared" si="15"/>
        <v>1.2251445086705202</v>
      </c>
      <c r="K209" s="47"/>
    </row>
    <row r="210" spans="1:11" ht="24.75" customHeight="1">
      <c r="A210" s="3"/>
      <c r="B210" s="3"/>
      <c r="C210" s="7"/>
      <c r="D210" s="20">
        <v>6050</v>
      </c>
      <c r="E210" s="27" t="s">
        <v>77</v>
      </c>
      <c r="F210" s="30">
        <v>52000</v>
      </c>
      <c r="G210" s="30">
        <v>1600000</v>
      </c>
      <c r="H210" s="30">
        <v>0</v>
      </c>
      <c r="I210" s="42">
        <f t="shared" si="18"/>
        <v>1600000</v>
      </c>
      <c r="J210" s="49">
        <f t="shared" si="15"/>
        <v>30.76923076923077</v>
      </c>
      <c r="K210" s="47"/>
    </row>
    <row r="211" spans="1:11" ht="10.5" customHeight="1">
      <c r="A211" s="3"/>
      <c r="B211" s="23">
        <v>80120</v>
      </c>
      <c r="C211" s="16"/>
      <c r="D211" s="18"/>
      <c r="E211" s="19" t="s">
        <v>48</v>
      </c>
      <c r="F211" s="29">
        <f>SUM(F212:F225)</f>
        <v>4009655</v>
      </c>
      <c r="G211" s="29">
        <f>SUM(G212:G225)</f>
        <v>4133400</v>
      </c>
      <c r="H211" s="29">
        <f>SUM(H212:H225)</f>
        <v>0</v>
      </c>
      <c r="I211" s="29">
        <f>SUM(I212:I225)</f>
        <v>4133400</v>
      </c>
      <c r="J211" s="48">
        <f t="shared" si="15"/>
        <v>1.0308617574329961</v>
      </c>
      <c r="K211" s="47"/>
    </row>
    <row r="212" spans="1:11" ht="24" customHeight="1">
      <c r="A212" s="3"/>
      <c r="B212" s="3"/>
      <c r="C212" s="7"/>
      <c r="D212" s="20">
        <v>3020</v>
      </c>
      <c r="E212" s="27" t="s">
        <v>71</v>
      </c>
      <c r="F212" s="30">
        <v>99203</v>
      </c>
      <c r="G212" s="80">
        <v>88826</v>
      </c>
      <c r="H212" s="30">
        <v>0</v>
      </c>
      <c r="I212" s="42">
        <f aca="true" t="shared" si="19" ref="I212:I225">SUM(G212:H212)</f>
        <v>88826</v>
      </c>
      <c r="J212" s="49">
        <f t="shared" si="15"/>
        <v>0.8953963085793777</v>
      </c>
      <c r="K212" s="47"/>
    </row>
    <row r="213" spans="1:11" ht="12" customHeight="1">
      <c r="A213" s="3"/>
      <c r="B213" s="3"/>
      <c r="C213" s="7"/>
      <c r="D213" s="20">
        <v>4010</v>
      </c>
      <c r="E213" s="21" t="s">
        <v>70</v>
      </c>
      <c r="F213" s="30">
        <v>2575591</v>
      </c>
      <c r="G213" s="30">
        <v>2698243</v>
      </c>
      <c r="H213" s="30">
        <v>0</v>
      </c>
      <c r="I213" s="42">
        <f t="shared" si="19"/>
        <v>2698243</v>
      </c>
      <c r="J213" s="49">
        <f t="shared" si="15"/>
        <v>1.0476209149667008</v>
      </c>
      <c r="K213" s="77"/>
    </row>
    <row r="214" spans="1:11" ht="10.5" customHeight="1">
      <c r="A214" s="3"/>
      <c r="B214" s="3"/>
      <c r="C214" s="7"/>
      <c r="D214" s="20">
        <v>4040</v>
      </c>
      <c r="E214" s="21" t="s">
        <v>10</v>
      </c>
      <c r="F214" s="30">
        <v>180705</v>
      </c>
      <c r="G214" s="30">
        <v>215557</v>
      </c>
      <c r="H214" s="30">
        <v>0</v>
      </c>
      <c r="I214" s="42">
        <f t="shared" si="19"/>
        <v>215557</v>
      </c>
      <c r="J214" s="49">
        <f t="shared" si="15"/>
        <v>1.192866827149221</v>
      </c>
      <c r="K214" s="77"/>
    </row>
    <row r="215" spans="1:11" ht="10.5" customHeight="1">
      <c r="A215" s="3"/>
      <c r="B215" s="3"/>
      <c r="C215" s="7"/>
      <c r="D215" s="20">
        <v>4110</v>
      </c>
      <c r="E215" s="21" t="s">
        <v>11</v>
      </c>
      <c r="F215" s="30">
        <v>499409</v>
      </c>
      <c r="G215" s="30">
        <v>522660</v>
      </c>
      <c r="H215" s="30">
        <v>0</v>
      </c>
      <c r="I215" s="42">
        <f t="shared" si="19"/>
        <v>522660</v>
      </c>
      <c r="J215" s="49">
        <f t="shared" si="15"/>
        <v>1.0465570304099445</v>
      </c>
      <c r="K215" s="77"/>
    </row>
    <row r="216" spans="1:11" ht="10.5" customHeight="1">
      <c r="A216" s="3"/>
      <c r="B216" s="3"/>
      <c r="C216" s="7"/>
      <c r="D216" s="20">
        <v>4120</v>
      </c>
      <c r="E216" s="21" t="s">
        <v>12</v>
      </c>
      <c r="F216" s="30">
        <v>68117</v>
      </c>
      <c r="G216" s="30">
        <v>73340</v>
      </c>
      <c r="H216" s="30">
        <v>0</v>
      </c>
      <c r="I216" s="42">
        <f t="shared" si="19"/>
        <v>73340</v>
      </c>
      <c r="J216" s="49">
        <f t="shared" si="15"/>
        <v>1.0766768941673885</v>
      </c>
      <c r="K216" s="77"/>
    </row>
    <row r="217" spans="1:11" ht="10.5" customHeight="1">
      <c r="A217" s="3"/>
      <c r="B217" s="3"/>
      <c r="C217" s="7"/>
      <c r="D217" s="20">
        <v>4210</v>
      </c>
      <c r="E217" s="21" t="s">
        <v>13</v>
      </c>
      <c r="F217" s="30">
        <v>92561</v>
      </c>
      <c r="G217" s="30">
        <v>89982</v>
      </c>
      <c r="H217" s="30">
        <v>0</v>
      </c>
      <c r="I217" s="42">
        <f t="shared" si="19"/>
        <v>89982</v>
      </c>
      <c r="J217" s="49">
        <f t="shared" si="15"/>
        <v>0.972137293244455</v>
      </c>
      <c r="K217" s="77"/>
    </row>
    <row r="218" spans="1:11" ht="22.5" customHeight="1">
      <c r="A218" s="3"/>
      <c r="B218" s="3"/>
      <c r="C218" s="7"/>
      <c r="D218" s="20">
        <v>4240</v>
      </c>
      <c r="E218" s="27" t="s">
        <v>94</v>
      </c>
      <c r="F218" s="30">
        <v>8608</v>
      </c>
      <c r="G218" s="30">
        <v>9408</v>
      </c>
      <c r="H218" s="30">
        <v>0</v>
      </c>
      <c r="I218" s="42">
        <f t="shared" si="19"/>
        <v>9408</v>
      </c>
      <c r="J218" s="49">
        <f t="shared" si="15"/>
        <v>1.0929368029739777</v>
      </c>
      <c r="K218" s="77"/>
    </row>
    <row r="219" spans="1:11" ht="10.5" customHeight="1">
      <c r="A219" s="3"/>
      <c r="B219" s="3"/>
      <c r="C219" s="7"/>
      <c r="D219" s="20">
        <v>4260</v>
      </c>
      <c r="E219" s="21" t="s">
        <v>14</v>
      </c>
      <c r="F219" s="30">
        <v>94318</v>
      </c>
      <c r="G219" s="30">
        <v>99323</v>
      </c>
      <c r="H219" s="30">
        <v>0</v>
      </c>
      <c r="I219" s="42">
        <f t="shared" si="19"/>
        <v>99323</v>
      </c>
      <c r="J219" s="49">
        <f t="shared" si="15"/>
        <v>1.0530651625352532</v>
      </c>
      <c r="K219" s="77"/>
    </row>
    <row r="220" spans="1:11" ht="10.5" customHeight="1">
      <c r="A220" s="3"/>
      <c r="B220" s="3"/>
      <c r="C220" s="7"/>
      <c r="D220" s="20">
        <v>4270</v>
      </c>
      <c r="E220" s="21" t="s">
        <v>15</v>
      </c>
      <c r="F220" s="30">
        <v>89924</v>
      </c>
      <c r="G220" s="30">
        <v>87565</v>
      </c>
      <c r="H220" s="30">
        <v>0</v>
      </c>
      <c r="I220" s="42">
        <f t="shared" si="19"/>
        <v>87565</v>
      </c>
      <c r="J220" s="49">
        <f t="shared" si="15"/>
        <v>0.9737667363551443</v>
      </c>
      <c r="K220" s="47"/>
    </row>
    <row r="221" spans="1:11" ht="10.5" customHeight="1">
      <c r="A221" s="3"/>
      <c r="B221" s="3"/>
      <c r="C221" s="7"/>
      <c r="D221" s="20">
        <v>4300</v>
      </c>
      <c r="E221" s="21" t="s">
        <v>8</v>
      </c>
      <c r="F221" s="30">
        <v>67616</v>
      </c>
      <c r="G221" s="30">
        <v>55116</v>
      </c>
      <c r="H221" s="30">
        <v>0</v>
      </c>
      <c r="I221" s="42">
        <f t="shared" si="19"/>
        <v>55116</v>
      </c>
      <c r="J221" s="49">
        <f t="shared" si="15"/>
        <v>0.815132513014671</v>
      </c>
      <c r="K221" s="47"/>
    </row>
    <row r="222" spans="1:11" ht="10.5" customHeight="1">
      <c r="A222" s="3"/>
      <c r="B222" s="3"/>
      <c r="C222" s="7"/>
      <c r="D222" s="20">
        <v>4410</v>
      </c>
      <c r="E222" s="21" t="s">
        <v>16</v>
      </c>
      <c r="F222" s="30">
        <v>10926</v>
      </c>
      <c r="G222" s="30">
        <v>10926</v>
      </c>
      <c r="H222" s="30">
        <v>0</v>
      </c>
      <c r="I222" s="42">
        <f t="shared" si="19"/>
        <v>10926</v>
      </c>
      <c r="J222" s="49">
        <f t="shared" si="15"/>
        <v>1</v>
      </c>
      <c r="K222" s="47"/>
    </row>
    <row r="223" spans="1:11" ht="10.5" customHeight="1">
      <c r="A223" s="3"/>
      <c r="B223" s="3"/>
      <c r="C223" s="7"/>
      <c r="D223" s="20">
        <v>4430</v>
      </c>
      <c r="E223" s="21" t="s">
        <v>17</v>
      </c>
      <c r="F223" s="30">
        <v>1774</v>
      </c>
      <c r="G223" s="30">
        <v>1774</v>
      </c>
      <c r="H223" s="30">
        <v>0</v>
      </c>
      <c r="I223" s="42">
        <f t="shared" si="19"/>
        <v>1774</v>
      </c>
      <c r="J223" s="49">
        <f t="shared" si="15"/>
        <v>1</v>
      </c>
      <c r="K223" s="47"/>
    </row>
    <row r="224" spans="1:11" ht="21" customHeight="1">
      <c r="A224" s="3"/>
      <c r="B224" s="3"/>
      <c r="C224" s="7"/>
      <c r="D224" s="20">
        <v>4440</v>
      </c>
      <c r="E224" s="27" t="s">
        <v>73</v>
      </c>
      <c r="F224" s="30">
        <v>175903</v>
      </c>
      <c r="G224" s="30">
        <v>180680</v>
      </c>
      <c r="H224" s="30">
        <v>0</v>
      </c>
      <c r="I224" s="42">
        <f t="shared" si="19"/>
        <v>180680</v>
      </c>
      <c r="J224" s="49">
        <f t="shared" si="15"/>
        <v>1.0271570126717566</v>
      </c>
      <c r="K224" s="47"/>
    </row>
    <row r="225" spans="1:11" ht="23.25" customHeight="1">
      <c r="A225" s="3"/>
      <c r="B225" s="3"/>
      <c r="C225" s="7"/>
      <c r="D225" s="20">
        <v>6050</v>
      </c>
      <c r="E225" s="27" t="s">
        <v>77</v>
      </c>
      <c r="F225" s="30">
        <v>45000</v>
      </c>
      <c r="G225" s="30"/>
      <c r="H225" s="30">
        <v>0</v>
      </c>
      <c r="I225" s="42">
        <f t="shared" si="19"/>
        <v>0</v>
      </c>
      <c r="J225" s="49">
        <f t="shared" si="15"/>
        <v>0</v>
      </c>
      <c r="K225" s="47"/>
    </row>
    <row r="226" spans="1:11" ht="12" customHeight="1">
      <c r="A226" s="3"/>
      <c r="B226" s="23">
        <v>80123</v>
      </c>
      <c r="C226" s="16"/>
      <c r="D226" s="18"/>
      <c r="E226" s="19" t="s">
        <v>113</v>
      </c>
      <c r="F226" s="29">
        <f>SUM(F227:F235,F236:F236)</f>
        <v>234775</v>
      </c>
      <c r="G226" s="29">
        <f>SUM(G236:G236,G227:G235)</f>
        <v>365079</v>
      </c>
      <c r="H226" s="29">
        <f>SUM(H236:H236,H227:H235)</f>
        <v>0</v>
      </c>
      <c r="I226" s="29">
        <f>SUM(I236:I236,I227:I235)</f>
        <v>365079</v>
      </c>
      <c r="J226" s="48">
        <f t="shared" si="15"/>
        <v>1.5550165051645193</v>
      </c>
      <c r="K226" s="47"/>
    </row>
    <row r="227" spans="1:11" ht="10.5" customHeight="1">
      <c r="A227" s="3"/>
      <c r="B227" s="3"/>
      <c r="C227" s="7"/>
      <c r="D227" s="20">
        <v>4010</v>
      </c>
      <c r="E227" s="21" t="s">
        <v>70</v>
      </c>
      <c r="F227" s="30">
        <v>174150</v>
      </c>
      <c r="G227" s="30">
        <v>267583</v>
      </c>
      <c r="H227" s="30">
        <v>0</v>
      </c>
      <c r="I227" s="42">
        <f aca="true" t="shared" si="20" ref="I227:I236">SUM(G227:H227)</f>
        <v>267583</v>
      </c>
      <c r="J227" s="49">
        <f t="shared" si="15"/>
        <v>1.5365087568188343</v>
      </c>
      <c r="K227" s="47"/>
    </row>
    <row r="228" spans="1:11" ht="10.5" customHeight="1">
      <c r="A228" s="3"/>
      <c r="B228" s="3"/>
      <c r="C228" s="7"/>
      <c r="D228" s="20">
        <v>4040</v>
      </c>
      <c r="E228" s="21" t="s">
        <v>10</v>
      </c>
      <c r="F228" s="30">
        <v>0</v>
      </c>
      <c r="G228" s="30">
        <v>14691</v>
      </c>
      <c r="H228" s="30">
        <v>0</v>
      </c>
      <c r="I228" s="42">
        <f t="shared" si="20"/>
        <v>14691</v>
      </c>
      <c r="J228" s="49" t="e">
        <f t="shared" si="15"/>
        <v>#DIV/0!</v>
      </c>
      <c r="K228" s="47"/>
    </row>
    <row r="229" spans="1:11" ht="10.5" customHeight="1">
      <c r="A229" s="3"/>
      <c r="B229" s="3"/>
      <c r="C229" s="7"/>
      <c r="D229" s="20">
        <v>4110</v>
      </c>
      <c r="E229" s="21" t="s">
        <v>11</v>
      </c>
      <c r="F229" s="30">
        <v>31279</v>
      </c>
      <c r="G229" s="30">
        <v>48866</v>
      </c>
      <c r="H229" s="30">
        <v>0</v>
      </c>
      <c r="I229" s="42">
        <f t="shared" si="20"/>
        <v>48866</v>
      </c>
      <c r="J229" s="49">
        <f t="shared" si="15"/>
        <v>1.5622622206592283</v>
      </c>
      <c r="K229" s="77"/>
    </row>
    <row r="230" spans="1:11" ht="10.5" customHeight="1">
      <c r="A230" s="3"/>
      <c r="B230" s="3"/>
      <c r="C230" s="7"/>
      <c r="D230" s="20">
        <v>4120</v>
      </c>
      <c r="E230" s="21" t="s">
        <v>12</v>
      </c>
      <c r="F230" s="30">
        <v>4247</v>
      </c>
      <c r="G230" s="30">
        <v>6857</v>
      </c>
      <c r="H230" s="30">
        <v>0</v>
      </c>
      <c r="I230" s="42">
        <f t="shared" si="20"/>
        <v>6857</v>
      </c>
      <c r="J230" s="49">
        <f t="shared" si="15"/>
        <v>1.6145514480809984</v>
      </c>
      <c r="K230" s="77"/>
    </row>
    <row r="231" spans="1:11" ht="10.5" customHeight="1">
      <c r="A231" s="3"/>
      <c r="B231" s="3"/>
      <c r="C231" s="7"/>
      <c r="D231" s="20">
        <v>4210</v>
      </c>
      <c r="E231" s="21" t="s">
        <v>13</v>
      </c>
      <c r="F231" s="30">
        <v>8000</v>
      </c>
      <c r="G231" s="30">
        <v>4500</v>
      </c>
      <c r="H231" s="30">
        <v>0</v>
      </c>
      <c r="I231" s="42">
        <f t="shared" si="20"/>
        <v>4500</v>
      </c>
      <c r="J231" s="49">
        <f t="shared" si="15"/>
        <v>0.5625</v>
      </c>
      <c r="K231" s="77"/>
    </row>
    <row r="232" spans="1:11" ht="23.25" customHeight="1">
      <c r="A232" s="3"/>
      <c r="B232" s="3"/>
      <c r="C232" s="7"/>
      <c r="D232" s="20">
        <v>4240</v>
      </c>
      <c r="E232" s="27" t="s">
        <v>94</v>
      </c>
      <c r="F232" s="30">
        <v>800</v>
      </c>
      <c r="G232" s="30"/>
      <c r="H232" s="30">
        <v>0</v>
      </c>
      <c r="I232" s="42">
        <f t="shared" si="20"/>
        <v>0</v>
      </c>
      <c r="J232" s="49">
        <f t="shared" si="15"/>
        <v>0</v>
      </c>
      <c r="K232" s="77"/>
    </row>
    <row r="233" spans="1:11" ht="10.5" customHeight="1">
      <c r="A233" s="3"/>
      <c r="B233" s="3"/>
      <c r="C233" s="7"/>
      <c r="D233" s="20">
        <v>4260</v>
      </c>
      <c r="E233" s="21" t="s">
        <v>14</v>
      </c>
      <c r="F233" s="30">
        <v>2500</v>
      </c>
      <c r="G233" s="30">
        <v>2500</v>
      </c>
      <c r="H233" s="30">
        <v>0</v>
      </c>
      <c r="I233" s="42">
        <f t="shared" si="20"/>
        <v>2500</v>
      </c>
      <c r="J233" s="49">
        <f aca="true" t="shared" si="21" ref="J233:J295">+I233/F233</f>
        <v>1</v>
      </c>
      <c r="K233" s="77"/>
    </row>
    <row r="234" spans="1:11" ht="10.5" customHeight="1">
      <c r="A234" s="3"/>
      <c r="B234" s="3"/>
      <c r="C234" s="7"/>
      <c r="D234" s="20">
        <v>4270</v>
      </c>
      <c r="E234" s="21" t="s">
        <v>15</v>
      </c>
      <c r="F234" s="30">
        <v>1200</v>
      </c>
      <c r="G234" s="30">
        <v>1200</v>
      </c>
      <c r="H234" s="30">
        <v>0</v>
      </c>
      <c r="I234" s="42">
        <f t="shared" si="20"/>
        <v>1200</v>
      </c>
      <c r="J234" s="49">
        <f t="shared" si="21"/>
        <v>1</v>
      </c>
      <c r="K234" s="47"/>
    </row>
    <row r="235" spans="1:11" ht="10.5" customHeight="1">
      <c r="A235" s="3"/>
      <c r="B235" s="3"/>
      <c r="C235" s="7"/>
      <c r="D235" s="20">
        <v>4300</v>
      </c>
      <c r="E235" s="21" t="s">
        <v>8</v>
      </c>
      <c r="F235" s="30">
        <v>2000</v>
      </c>
      <c r="G235" s="30">
        <v>2000</v>
      </c>
      <c r="H235" s="30">
        <v>0</v>
      </c>
      <c r="I235" s="42">
        <f t="shared" si="20"/>
        <v>2000</v>
      </c>
      <c r="J235" s="49">
        <f t="shared" si="21"/>
        <v>1</v>
      </c>
      <c r="K235" s="47"/>
    </row>
    <row r="236" spans="1:11" ht="23.25" customHeight="1">
      <c r="A236" s="3"/>
      <c r="B236" s="3"/>
      <c r="C236" s="7"/>
      <c r="D236" s="20">
        <v>4440</v>
      </c>
      <c r="E236" s="27" t="s">
        <v>73</v>
      </c>
      <c r="F236" s="30">
        <v>10599</v>
      </c>
      <c r="G236" s="30">
        <v>16882</v>
      </c>
      <c r="H236" s="30">
        <v>0</v>
      </c>
      <c r="I236" s="42">
        <f t="shared" si="20"/>
        <v>16882</v>
      </c>
      <c r="J236" s="49">
        <f t="shared" si="21"/>
        <v>1.5927917728087555</v>
      </c>
      <c r="K236" s="47"/>
    </row>
    <row r="237" spans="1:11" ht="10.5" customHeight="1">
      <c r="A237" s="3"/>
      <c r="B237" s="23">
        <v>80130</v>
      </c>
      <c r="C237" s="16"/>
      <c r="D237" s="18"/>
      <c r="E237" s="19" t="s">
        <v>49</v>
      </c>
      <c r="F237" s="29">
        <f>SUM(F238:F254)</f>
        <v>8892157</v>
      </c>
      <c r="G237" s="29">
        <f>SUM(G238:G254)</f>
        <v>8325691</v>
      </c>
      <c r="H237" s="29">
        <f>SUM(H238:H254)</f>
        <v>0</v>
      </c>
      <c r="I237" s="41">
        <f>SUM(I238:I254)</f>
        <v>8325691</v>
      </c>
      <c r="J237" s="48">
        <f t="shared" si="21"/>
        <v>0.9362959965731599</v>
      </c>
      <c r="K237" s="47"/>
    </row>
    <row r="238" spans="1:11" ht="22.5">
      <c r="A238" s="3"/>
      <c r="B238" s="3"/>
      <c r="C238" s="111"/>
      <c r="D238" s="20">
        <v>2540</v>
      </c>
      <c r="E238" s="27" t="s">
        <v>137</v>
      </c>
      <c r="F238" s="30"/>
      <c r="G238" s="122">
        <v>8311</v>
      </c>
      <c r="H238" s="30">
        <v>0</v>
      </c>
      <c r="I238" s="42">
        <f aca="true" t="shared" si="22" ref="I238:I254">SUM(G238:H238)</f>
        <v>8311</v>
      </c>
      <c r="J238" s="49" t="e">
        <f t="shared" si="21"/>
        <v>#DIV/0!</v>
      </c>
      <c r="K238" s="47"/>
    </row>
    <row r="239" spans="1:11" ht="22.5">
      <c r="A239" s="3"/>
      <c r="B239" s="3"/>
      <c r="C239" s="7"/>
      <c r="D239" s="20">
        <v>3020</v>
      </c>
      <c r="E239" s="27" t="s">
        <v>71</v>
      </c>
      <c r="F239" s="30">
        <v>172838</v>
      </c>
      <c r="G239" s="117">
        <v>192907</v>
      </c>
      <c r="H239" s="30">
        <v>0</v>
      </c>
      <c r="I239" s="42">
        <f t="shared" si="22"/>
        <v>192907</v>
      </c>
      <c r="J239" s="49">
        <f t="shared" si="21"/>
        <v>1.116114511855032</v>
      </c>
      <c r="K239" s="47"/>
    </row>
    <row r="240" spans="1:11" ht="12" customHeight="1">
      <c r="A240" s="3"/>
      <c r="B240" s="3"/>
      <c r="C240" s="7"/>
      <c r="D240" s="20">
        <v>4010</v>
      </c>
      <c r="E240" s="21" t="s">
        <v>70</v>
      </c>
      <c r="F240" s="30">
        <v>4860075</v>
      </c>
      <c r="G240" s="80">
        <v>5067916</v>
      </c>
      <c r="H240" s="30">
        <v>0</v>
      </c>
      <c r="I240" s="42">
        <f t="shared" si="22"/>
        <v>5067916</v>
      </c>
      <c r="J240" s="49">
        <f t="shared" si="21"/>
        <v>1.0427649779067196</v>
      </c>
      <c r="K240" s="77"/>
    </row>
    <row r="241" spans="1:11" ht="10.5" customHeight="1">
      <c r="A241" s="3"/>
      <c r="B241" s="3"/>
      <c r="C241" s="7"/>
      <c r="D241" s="20">
        <v>4040</v>
      </c>
      <c r="E241" s="21" t="s">
        <v>10</v>
      </c>
      <c r="F241" s="30">
        <v>339126</v>
      </c>
      <c r="G241" s="80">
        <v>382338</v>
      </c>
      <c r="H241" s="30">
        <v>0</v>
      </c>
      <c r="I241" s="42">
        <f t="shared" si="22"/>
        <v>382338</v>
      </c>
      <c r="J241" s="49">
        <f t="shared" si="21"/>
        <v>1.1274216662833283</v>
      </c>
      <c r="K241" s="77"/>
    </row>
    <row r="242" spans="1:11" ht="10.5" customHeight="1">
      <c r="A242" s="3"/>
      <c r="B242" s="3"/>
      <c r="C242" s="7"/>
      <c r="D242" s="20">
        <v>4110</v>
      </c>
      <c r="E242" s="21" t="s">
        <v>11</v>
      </c>
      <c r="F242" s="30">
        <v>948260</v>
      </c>
      <c r="G242" s="80">
        <v>973718</v>
      </c>
      <c r="H242" s="30">
        <v>0</v>
      </c>
      <c r="I242" s="42">
        <f t="shared" si="22"/>
        <v>973718</v>
      </c>
      <c r="J242" s="49">
        <f t="shared" si="21"/>
        <v>1.0268470672600343</v>
      </c>
      <c r="K242" s="77"/>
    </row>
    <row r="243" spans="1:11" ht="10.5" customHeight="1">
      <c r="A243" s="3"/>
      <c r="B243" s="3"/>
      <c r="C243" s="7"/>
      <c r="D243" s="20">
        <v>4120</v>
      </c>
      <c r="E243" s="21" t="s">
        <v>12</v>
      </c>
      <c r="F243" s="30">
        <v>130239</v>
      </c>
      <c r="G243" s="80">
        <v>136633</v>
      </c>
      <c r="H243" s="30">
        <v>0</v>
      </c>
      <c r="I243" s="42">
        <f t="shared" si="22"/>
        <v>136633</v>
      </c>
      <c r="J243" s="49">
        <f t="shared" si="21"/>
        <v>1.0490943572969693</v>
      </c>
      <c r="K243" s="77"/>
    </row>
    <row r="244" spans="1:11" ht="10.5" customHeight="1">
      <c r="A244" s="3"/>
      <c r="B244" s="3"/>
      <c r="C244" s="7"/>
      <c r="D244" s="20">
        <v>4210</v>
      </c>
      <c r="E244" s="21" t="s">
        <v>13</v>
      </c>
      <c r="F244" s="30">
        <v>303051</v>
      </c>
      <c r="G244" s="80">
        <v>258312</v>
      </c>
      <c r="H244" s="30">
        <v>0</v>
      </c>
      <c r="I244" s="42">
        <f t="shared" si="22"/>
        <v>258312</v>
      </c>
      <c r="J244" s="49">
        <f t="shared" si="21"/>
        <v>0.8523713830345387</v>
      </c>
      <c r="K244" s="77"/>
    </row>
    <row r="245" spans="1:11" ht="24" customHeight="1">
      <c r="A245" s="3"/>
      <c r="B245" s="3"/>
      <c r="C245" s="7"/>
      <c r="D245" s="20">
        <v>4240</v>
      </c>
      <c r="E245" s="27" t="s">
        <v>94</v>
      </c>
      <c r="F245" s="30">
        <v>33740</v>
      </c>
      <c r="G245" s="117">
        <v>48740</v>
      </c>
      <c r="H245" s="30">
        <v>0</v>
      </c>
      <c r="I245" s="42">
        <f t="shared" si="22"/>
        <v>48740</v>
      </c>
      <c r="J245" s="49">
        <f t="shared" si="21"/>
        <v>1.4445761707172495</v>
      </c>
      <c r="K245" s="77"/>
    </row>
    <row r="246" spans="1:11" ht="10.5" customHeight="1">
      <c r="A246" s="3"/>
      <c r="B246" s="3"/>
      <c r="C246" s="7"/>
      <c r="D246" s="20">
        <v>4260</v>
      </c>
      <c r="E246" s="21" t="s">
        <v>14</v>
      </c>
      <c r="F246" s="30">
        <v>165732</v>
      </c>
      <c r="G246" s="80">
        <v>222984</v>
      </c>
      <c r="H246" s="30">
        <v>0</v>
      </c>
      <c r="I246" s="42">
        <f t="shared" si="22"/>
        <v>222984</v>
      </c>
      <c r="J246" s="49">
        <f t="shared" si="21"/>
        <v>1.3454492795597712</v>
      </c>
      <c r="K246" s="77"/>
    </row>
    <row r="247" spans="1:11" ht="10.5" customHeight="1">
      <c r="A247" s="3"/>
      <c r="B247" s="3"/>
      <c r="C247" s="7"/>
      <c r="D247" s="20">
        <v>4270</v>
      </c>
      <c r="E247" s="21" t="s">
        <v>15</v>
      </c>
      <c r="F247" s="30">
        <v>63750</v>
      </c>
      <c r="G247" s="80">
        <v>99950</v>
      </c>
      <c r="H247" s="30">
        <v>0</v>
      </c>
      <c r="I247" s="42">
        <f t="shared" si="22"/>
        <v>99950</v>
      </c>
      <c r="J247" s="49">
        <f t="shared" si="21"/>
        <v>1.567843137254902</v>
      </c>
      <c r="K247" s="47"/>
    </row>
    <row r="248" spans="1:11" ht="10.5" customHeight="1">
      <c r="A248" s="3"/>
      <c r="B248" s="3"/>
      <c r="C248" s="7"/>
      <c r="D248" s="20">
        <v>4300</v>
      </c>
      <c r="E248" s="21" t="s">
        <v>8</v>
      </c>
      <c r="F248" s="30">
        <v>224844</v>
      </c>
      <c r="G248" s="80">
        <v>197049</v>
      </c>
      <c r="H248" s="30">
        <v>0</v>
      </c>
      <c r="I248" s="42">
        <f t="shared" si="22"/>
        <v>197049</v>
      </c>
      <c r="J248" s="49">
        <f t="shared" si="21"/>
        <v>0.8763809574638416</v>
      </c>
      <c r="K248" s="47"/>
    </row>
    <row r="249" spans="1:11" ht="10.5" customHeight="1">
      <c r="A249" s="3"/>
      <c r="B249" s="3"/>
      <c r="C249" s="7"/>
      <c r="D249" s="20">
        <v>4410</v>
      </c>
      <c r="E249" s="21" t="s">
        <v>16</v>
      </c>
      <c r="F249" s="30">
        <v>13986</v>
      </c>
      <c r="G249" s="80">
        <v>13486</v>
      </c>
      <c r="H249" s="30">
        <v>0</v>
      </c>
      <c r="I249" s="42">
        <f t="shared" si="22"/>
        <v>13486</v>
      </c>
      <c r="J249" s="49">
        <f t="shared" si="21"/>
        <v>0.9642499642499642</v>
      </c>
      <c r="K249" s="47"/>
    </row>
    <row r="250" spans="1:11" ht="10.5" customHeight="1">
      <c r="A250" s="3"/>
      <c r="B250" s="3"/>
      <c r="C250" s="7"/>
      <c r="D250" s="20">
        <v>4420</v>
      </c>
      <c r="E250" s="21" t="s">
        <v>32</v>
      </c>
      <c r="F250" s="30">
        <v>2000</v>
      </c>
      <c r="G250" s="80">
        <v>2000</v>
      </c>
      <c r="H250" s="30">
        <v>0</v>
      </c>
      <c r="I250" s="42">
        <f t="shared" si="22"/>
        <v>2000</v>
      </c>
      <c r="J250" s="49">
        <f t="shared" si="21"/>
        <v>1</v>
      </c>
      <c r="K250" s="47"/>
    </row>
    <row r="251" spans="1:11" ht="10.5" customHeight="1">
      <c r="A251" s="3"/>
      <c r="B251" s="3"/>
      <c r="C251" s="7"/>
      <c r="D251" s="20">
        <v>4430</v>
      </c>
      <c r="E251" s="21" t="s">
        <v>17</v>
      </c>
      <c r="F251" s="30">
        <v>11469</v>
      </c>
      <c r="G251" s="80">
        <v>11369</v>
      </c>
      <c r="H251" s="30">
        <v>0</v>
      </c>
      <c r="I251" s="42">
        <f t="shared" si="22"/>
        <v>11369</v>
      </c>
      <c r="J251" s="49">
        <f t="shared" si="21"/>
        <v>0.9912808440142994</v>
      </c>
      <c r="K251" s="47"/>
    </row>
    <row r="252" spans="1:11" ht="21.75" customHeight="1">
      <c r="A252" s="3"/>
      <c r="B252" s="3"/>
      <c r="C252" s="7"/>
      <c r="D252" s="20">
        <v>4440</v>
      </c>
      <c r="E252" s="27" t="s">
        <v>73</v>
      </c>
      <c r="F252" s="30">
        <v>298047</v>
      </c>
      <c r="G252" s="80">
        <v>301978</v>
      </c>
      <c r="H252" s="30">
        <v>0</v>
      </c>
      <c r="I252" s="42">
        <f t="shared" si="22"/>
        <v>301978</v>
      </c>
      <c r="J252" s="49">
        <f t="shared" si="21"/>
        <v>1.013189194992736</v>
      </c>
      <c r="K252" s="47"/>
    </row>
    <row r="253" spans="1:11" ht="21.75" customHeight="1">
      <c r="A253" s="3"/>
      <c r="B253" s="3"/>
      <c r="C253" s="7"/>
      <c r="D253" s="20">
        <v>6050</v>
      </c>
      <c r="E253" s="27" t="s">
        <v>77</v>
      </c>
      <c r="F253" s="30">
        <v>1285000</v>
      </c>
      <c r="G253" s="30">
        <v>408000</v>
      </c>
      <c r="H253" s="30">
        <v>0</v>
      </c>
      <c r="I253" s="42">
        <f t="shared" si="22"/>
        <v>408000</v>
      </c>
      <c r="J253" s="49">
        <f t="shared" si="21"/>
        <v>0.3175097276264591</v>
      </c>
      <c r="K253" s="47"/>
    </row>
    <row r="254" spans="1:11" ht="21.75" customHeight="1">
      <c r="A254" s="3"/>
      <c r="B254" s="3"/>
      <c r="C254" s="7"/>
      <c r="D254" s="20">
        <v>6060</v>
      </c>
      <c r="E254" s="27" t="s">
        <v>78</v>
      </c>
      <c r="F254" s="30">
        <v>40000</v>
      </c>
      <c r="G254" s="30">
        <v>0</v>
      </c>
      <c r="H254" s="30">
        <v>0</v>
      </c>
      <c r="I254" s="42">
        <f t="shared" si="22"/>
        <v>0</v>
      </c>
      <c r="J254" s="49">
        <f t="shared" si="21"/>
        <v>0</v>
      </c>
      <c r="K254" s="47"/>
    </row>
    <row r="255" spans="1:11" ht="14.25" customHeight="1">
      <c r="A255" s="3"/>
      <c r="B255" s="36">
        <v>80134</v>
      </c>
      <c r="C255" s="15"/>
      <c r="D255" s="14"/>
      <c r="E255" s="53" t="s">
        <v>125</v>
      </c>
      <c r="F255" s="31">
        <f>SUM(F256:F268)</f>
        <v>19850</v>
      </c>
      <c r="G255" s="31">
        <f>SUM(G256:G268)</f>
        <v>208924</v>
      </c>
      <c r="H255" s="31">
        <f>SUM(H256:H268)</f>
        <v>0</v>
      </c>
      <c r="I255" s="31">
        <f>SUM(I256:I268)</f>
        <v>208924</v>
      </c>
      <c r="J255" s="48">
        <f t="shared" si="21"/>
        <v>10.525138539042821</v>
      </c>
      <c r="K255" s="47"/>
    </row>
    <row r="256" spans="1:11" ht="24" customHeight="1">
      <c r="A256" s="3"/>
      <c r="B256" s="3"/>
      <c r="C256" s="2"/>
      <c r="D256" s="24">
        <v>3020</v>
      </c>
      <c r="E256" s="27" t="s">
        <v>71</v>
      </c>
      <c r="F256" s="33">
        <v>200</v>
      </c>
      <c r="G256" s="33">
        <v>14550</v>
      </c>
      <c r="H256" s="30">
        <v>0</v>
      </c>
      <c r="I256" s="42">
        <f aca="true" t="shared" si="23" ref="I256:I268">SUM(G256:H256)</f>
        <v>14550</v>
      </c>
      <c r="J256" s="49">
        <f t="shared" si="21"/>
        <v>72.75</v>
      </c>
      <c r="K256" s="47"/>
    </row>
    <row r="257" spans="1:11" ht="11.25" customHeight="1">
      <c r="A257" s="3"/>
      <c r="B257" s="3"/>
      <c r="C257" s="2"/>
      <c r="D257" s="24">
        <v>4010</v>
      </c>
      <c r="E257" s="21" t="s">
        <v>70</v>
      </c>
      <c r="F257" s="33">
        <v>15200</v>
      </c>
      <c r="G257" s="33">
        <v>135126</v>
      </c>
      <c r="H257" s="30">
        <v>0</v>
      </c>
      <c r="I257" s="42">
        <f t="shared" si="23"/>
        <v>135126</v>
      </c>
      <c r="J257" s="49">
        <f t="shared" si="21"/>
        <v>8.88986842105263</v>
      </c>
      <c r="K257" s="47"/>
    </row>
    <row r="258" spans="1:11" ht="12.75" customHeight="1">
      <c r="A258" s="3"/>
      <c r="B258" s="3"/>
      <c r="C258" s="2"/>
      <c r="D258" s="24">
        <v>4040</v>
      </c>
      <c r="E258" s="21" t="s">
        <v>10</v>
      </c>
      <c r="F258" s="33">
        <v>0</v>
      </c>
      <c r="G258" s="33">
        <v>1270</v>
      </c>
      <c r="H258" s="30">
        <v>0</v>
      </c>
      <c r="I258" s="42">
        <f t="shared" si="23"/>
        <v>1270</v>
      </c>
      <c r="J258" s="49" t="e">
        <f t="shared" si="21"/>
        <v>#DIV/0!</v>
      </c>
      <c r="K258" s="47"/>
    </row>
    <row r="259" spans="1:11" ht="12" customHeight="1">
      <c r="A259" s="3"/>
      <c r="B259" s="3"/>
      <c r="C259" s="2"/>
      <c r="D259" s="24">
        <v>4110</v>
      </c>
      <c r="E259" s="21" t="s">
        <v>11</v>
      </c>
      <c r="F259" s="33">
        <v>2800</v>
      </c>
      <c r="G259" s="33">
        <v>26355</v>
      </c>
      <c r="H259" s="30">
        <v>0</v>
      </c>
      <c r="I259" s="42">
        <f t="shared" si="23"/>
        <v>26355</v>
      </c>
      <c r="J259" s="49">
        <f t="shared" si="21"/>
        <v>9.4125</v>
      </c>
      <c r="K259" s="47"/>
    </row>
    <row r="260" spans="1:11" ht="12.75" customHeight="1">
      <c r="A260" s="3"/>
      <c r="B260" s="3"/>
      <c r="C260" s="2"/>
      <c r="D260" s="24">
        <v>4120</v>
      </c>
      <c r="E260" s="21" t="s">
        <v>12</v>
      </c>
      <c r="F260" s="33">
        <v>450</v>
      </c>
      <c r="G260" s="33">
        <v>3698</v>
      </c>
      <c r="H260" s="30">
        <v>0</v>
      </c>
      <c r="I260" s="42">
        <f t="shared" si="23"/>
        <v>3698</v>
      </c>
      <c r="J260" s="49">
        <f t="shared" si="21"/>
        <v>8.217777777777778</v>
      </c>
      <c r="K260" s="47"/>
    </row>
    <row r="261" spans="1:11" ht="11.25" customHeight="1">
      <c r="A261" s="3"/>
      <c r="B261" s="3"/>
      <c r="C261" s="2"/>
      <c r="D261" s="24">
        <v>4210</v>
      </c>
      <c r="E261" s="21" t="s">
        <v>13</v>
      </c>
      <c r="F261" s="33">
        <v>0</v>
      </c>
      <c r="G261" s="33">
        <v>6000</v>
      </c>
      <c r="H261" s="30">
        <v>0</v>
      </c>
      <c r="I261" s="42">
        <f t="shared" si="23"/>
        <v>6000</v>
      </c>
      <c r="J261" s="49" t="e">
        <f t="shared" si="21"/>
        <v>#DIV/0!</v>
      </c>
      <c r="K261" s="77">
        <f>SUM(G259:G260)</f>
        <v>30053</v>
      </c>
    </row>
    <row r="262" spans="1:11" ht="12.75" customHeight="1">
      <c r="A262" s="3"/>
      <c r="B262" s="3"/>
      <c r="C262" s="2"/>
      <c r="D262" s="24">
        <v>4240</v>
      </c>
      <c r="E262" s="27" t="s">
        <v>94</v>
      </c>
      <c r="F262" s="33">
        <v>0</v>
      </c>
      <c r="G262" s="33">
        <v>600</v>
      </c>
      <c r="H262" s="30">
        <v>0</v>
      </c>
      <c r="I262" s="42">
        <f t="shared" si="23"/>
        <v>600</v>
      </c>
      <c r="J262" s="49" t="e">
        <f t="shared" si="21"/>
        <v>#DIV/0!</v>
      </c>
      <c r="K262" s="47"/>
    </row>
    <row r="263" spans="1:11" ht="12.75" customHeight="1">
      <c r="A263" s="3"/>
      <c r="B263" s="3"/>
      <c r="C263" s="2"/>
      <c r="D263" s="24">
        <v>4260</v>
      </c>
      <c r="E263" s="21" t="s">
        <v>14</v>
      </c>
      <c r="F263" s="33">
        <v>0</v>
      </c>
      <c r="G263" s="33">
        <v>7300</v>
      </c>
      <c r="H263" s="30">
        <v>0</v>
      </c>
      <c r="I263" s="42">
        <f t="shared" si="23"/>
        <v>7300</v>
      </c>
      <c r="J263" s="49" t="e">
        <f t="shared" si="21"/>
        <v>#DIV/0!</v>
      </c>
      <c r="K263" s="47"/>
    </row>
    <row r="264" spans="1:11" ht="12.75" customHeight="1">
      <c r="A264" s="3"/>
      <c r="B264" s="3"/>
      <c r="C264" s="2"/>
      <c r="D264" s="24">
        <v>4270</v>
      </c>
      <c r="E264" s="21" t="s">
        <v>15</v>
      </c>
      <c r="F264" s="33">
        <v>0</v>
      </c>
      <c r="G264" s="33">
        <v>0</v>
      </c>
      <c r="H264" s="30">
        <v>0</v>
      </c>
      <c r="I264" s="42">
        <f t="shared" si="23"/>
        <v>0</v>
      </c>
      <c r="J264" s="49" t="e">
        <f t="shared" si="21"/>
        <v>#DIV/0!</v>
      </c>
      <c r="K264" s="47"/>
    </row>
    <row r="265" spans="1:11" ht="12.75" customHeight="1">
      <c r="A265" s="3"/>
      <c r="B265" s="3"/>
      <c r="C265" s="2"/>
      <c r="D265" s="24">
        <v>4300</v>
      </c>
      <c r="E265" s="21" t="s">
        <v>8</v>
      </c>
      <c r="F265" s="33">
        <v>0</v>
      </c>
      <c r="G265" s="33">
        <v>2000</v>
      </c>
      <c r="H265" s="30">
        <v>0</v>
      </c>
      <c r="I265" s="42">
        <f t="shared" si="23"/>
        <v>2000</v>
      </c>
      <c r="J265" s="49" t="e">
        <f t="shared" si="21"/>
        <v>#DIV/0!</v>
      </c>
      <c r="K265" s="77">
        <f>SUM(G261:G267)</f>
        <v>17100</v>
      </c>
    </row>
    <row r="266" spans="1:11" ht="12.75" customHeight="1">
      <c r="A266" s="3"/>
      <c r="B266" s="3"/>
      <c r="C266" s="2"/>
      <c r="D266" s="24">
        <v>4410</v>
      </c>
      <c r="E266" s="21" t="s">
        <v>16</v>
      </c>
      <c r="F266" s="33">
        <v>0</v>
      </c>
      <c r="G266" s="33">
        <v>1000</v>
      </c>
      <c r="H266" s="30">
        <v>0</v>
      </c>
      <c r="I266" s="42">
        <f t="shared" si="23"/>
        <v>1000</v>
      </c>
      <c r="J266" s="49" t="e">
        <f t="shared" si="21"/>
        <v>#DIV/0!</v>
      </c>
      <c r="K266" s="47"/>
    </row>
    <row r="267" spans="1:11" ht="12.75" customHeight="1">
      <c r="A267" s="3"/>
      <c r="B267" s="3"/>
      <c r="C267" s="2"/>
      <c r="D267" s="24">
        <v>4430</v>
      </c>
      <c r="E267" s="21" t="s">
        <v>17</v>
      </c>
      <c r="F267" s="33">
        <v>0</v>
      </c>
      <c r="G267" s="33">
        <v>200</v>
      </c>
      <c r="H267" s="30">
        <v>0</v>
      </c>
      <c r="I267" s="42">
        <f t="shared" si="23"/>
        <v>200</v>
      </c>
      <c r="J267" s="49" t="e">
        <f t="shared" si="21"/>
        <v>#DIV/0!</v>
      </c>
      <c r="K267" s="47"/>
    </row>
    <row r="268" spans="1:11" ht="21.75" customHeight="1">
      <c r="A268" s="3"/>
      <c r="B268" s="3"/>
      <c r="C268" s="2"/>
      <c r="D268" s="24">
        <v>4440</v>
      </c>
      <c r="E268" s="27" t="s">
        <v>73</v>
      </c>
      <c r="F268" s="33">
        <v>1200</v>
      </c>
      <c r="G268" s="33">
        <v>10825</v>
      </c>
      <c r="H268" s="30">
        <v>0</v>
      </c>
      <c r="I268" s="42">
        <f t="shared" si="23"/>
        <v>10825</v>
      </c>
      <c r="J268" s="49">
        <f t="shared" si="21"/>
        <v>9.020833333333334</v>
      </c>
      <c r="K268" s="47"/>
    </row>
    <row r="269" spans="1:11" ht="24.75" customHeight="1">
      <c r="A269" s="3"/>
      <c r="B269" s="36">
        <v>80140</v>
      </c>
      <c r="C269" s="15"/>
      <c r="D269" s="14"/>
      <c r="E269" s="53" t="s">
        <v>95</v>
      </c>
      <c r="F269" s="31">
        <f>SUM(F270:F275)</f>
        <v>86097</v>
      </c>
      <c r="G269" s="31">
        <f>SUM(G270:G275)</f>
        <v>96463</v>
      </c>
      <c r="H269" s="31">
        <f>SUM(H270:H275)</f>
        <v>0</v>
      </c>
      <c r="I269" s="43">
        <f>SUM(I270:I275)</f>
        <v>96463</v>
      </c>
      <c r="J269" s="48">
        <f t="shared" si="21"/>
        <v>1.1203990847532435</v>
      </c>
      <c r="K269" s="47"/>
    </row>
    <row r="270" spans="1:11" ht="12" customHeight="1">
      <c r="A270" s="3"/>
      <c r="B270" s="3"/>
      <c r="C270" s="7"/>
      <c r="D270" s="20">
        <v>4010</v>
      </c>
      <c r="E270" s="21" t="s">
        <v>70</v>
      </c>
      <c r="F270" s="30">
        <v>65058</v>
      </c>
      <c r="G270" s="30">
        <v>73897</v>
      </c>
      <c r="H270" s="30">
        <v>0</v>
      </c>
      <c r="I270" s="42">
        <f aca="true" t="shared" si="24" ref="I270:I275">SUM(G270:H270)</f>
        <v>73897</v>
      </c>
      <c r="J270" s="49">
        <f t="shared" si="21"/>
        <v>1.1358633834424667</v>
      </c>
      <c r="K270" s="47"/>
    </row>
    <row r="271" spans="1:11" ht="11.25" customHeight="1">
      <c r="A271" s="3"/>
      <c r="B271" s="3"/>
      <c r="C271" s="7"/>
      <c r="D271" s="20">
        <v>4040</v>
      </c>
      <c r="E271" s="21" t="s">
        <v>10</v>
      </c>
      <c r="F271" s="30">
        <v>954</v>
      </c>
      <c r="G271" s="30">
        <v>878</v>
      </c>
      <c r="H271" s="30">
        <v>0</v>
      </c>
      <c r="I271" s="42">
        <f t="shared" si="24"/>
        <v>878</v>
      </c>
      <c r="J271" s="49">
        <f t="shared" si="21"/>
        <v>0.9203354297693921</v>
      </c>
      <c r="K271" s="77"/>
    </row>
    <row r="272" spans="1:11" ht="10.5" customHeight="1">
      <c r="A272" s="3"/>
      <c r="B272" s="3"/>
      <c r="C272" s="7"/>
      <c r="D272" s="20">
        <v>4110</v>
      </c>
      <c r="E272" s="21" t="s">
        <v>11</v>
      </c>
      <c r="F272" s="30">
        <v>11692</v>
      </c>
      <c r="G272" s="30">
        <v>13055</v>
      </c>
      <c r="H272" s="30">
        <v>0</v>
      </c>
      <c r="I272" s="42">
        <f t="shared" si="24"/>
        <v>13055</v>
      </c>
      <c r="J272" s="49">
        <f t="shared" si="21"/>
        <v>1.1165754361956894</v>
      </c>
      <c r="K272" s="77"/>
    </row>
    <row r="273" spans="1:11" ht="10.5" customHeight="1">
      <c r="A273" s="3"/>
      <c r="B273" s="3"/>
      <c r="C273" s="7"/>
      <c r="D273" s="20">
        <v>4120</v>
      </c>
      <c r="E273" s="21" t="s">
        <v>12</v>
      </c>
      <c r="F273" s="30">
        <v>1595</v>
      </c>
      <c r="G273" s="30">
        <v>1832</v>
      </c>
      <c r="H273" s="30">
        <v>0</v>
      </c>
      <c r="I273" s="42">
        <f t="shared" si="24"/>
        <v>1832</v>
      </c>
      <c r="J273" s="49">
        <f t="shared" si="21"/>
        <v>1.14858934169279</v>
      </c>
      <c r="K273" s="77"/>
    </row>
    <row r="274" spans="1:11" ht="10.5" customHeight="1">
      <c r="A274" s="3"/>
      <c r="B274" s="3"/>
      <c r="C274" s="7"/>
      <c r="D274" s="20">
        <v>4210</v>
      </c>
      <c r="E274" s="21" t="s">
        <v>13</v>
      </c>
      <c r="F274" s="30">
        <v>2050</v>
      </c>
      <c r="G274" s="30">
        <v>2050</v>
      </c>
      <c r="H274" s="30">
        <v>0</v>
      </c>
      <c r="I274" s="42">
        <f t="shared" si="24"/>
        <v>2050</v>
      </c>
      <c r="J274" s="49">
        <f t="shared" si="21"/>
        <v>1</v>
      </c>
      <c r="K274" s="77"/>
    </row>
    <row r="275" spans="1:11" ht="24" customHeight="1">
      <c r="A275" s="3"/>
      <c r="B275" s="3"/>
      <c r="C275" s="7"/>
      <c r="D275" s="20">
        <v>4440</v>
      </c>
      <c r="E275" s="27" t="s">
        <v>73</v>
      </c>
      <c r="F275" s="30">
        <v>4748</v>
      </c>
      <c r="G275" s="30">
        <v>4751</v>
      </c>
      <c r="H275" s="30">
        <v>0</v>
      </c>
      <c r="I275" s="42">
        <f t="shared" si="24"/>
        <v>4751</v>
      </c>
      <c r="J275" s="49">
        <f t="shared" si="21"/>
        <v>1.000631844987363</v>
      </c>
      <c r="K275" s="77"/>
    </row>
    <row r="276" spans="1:11" ht="10.5" customHeight="1">
      <c r="A276" s="3"/>
      <c r="B276" s="23">
        <v>80145</v>
      </c>
      <c r="C276" s="16"/>
      <c r="D276" s="18"/>
      <c r="E276" s="19" t="s">
        <v>50</v>
      </c>
      <c r="F276" s="29">
        <f>SUM(F277:F279)</f>
        <v>6600</v>
      </c>
      <c r="G276" s="29">
        <f>SUM(G277:G279)</f>
        <v>6000</v>
      </c>
      <c r="H276" s="29">
        <f>SUM(H277:H279)</f>
        <v>0</v>
      </c>
      <c r="I276" s="29">
        <f>SUM(I277:I279)</f>
        <v>6000</v>
      </c>
      <c r="J276" s="48">
        <f t="shared" si="21"/>
        <v>0.9090909090909091</v>
      </c>
      <c r="K276" s="47"/>
    </row>
    <row r="277" spans="1:11" ht="10.5" customHeight="1">
      <c r="A277" s="3"/>
      <c r="B277" s="3"/>
      <c r="C277" s="7"/>
      <c r="D277" s="20">
        <v>4110</v>
      </c>
      <c r="E277" s="21" t="s">
        <v>11</v>
      </c>
      <c r="F277" s="30">
        <v>105</v>
      </c>
      <c r="G277" s="30">
        <v>0</v>
      </c>
      <c r="H277" s="30">
        <v>0</v>
      </c>
      <c r="I277" s="42">
        <f>SUM(G277:H277)</f>
        <v>0</v>
      </c>
      <c r="J277" s="49">
        <f t="shared" si="21"/>
        <v>0</v>
      </c>
      <c r="K277" s="47"/>
    </row>
    <row r="278" spans="1:11" ht="10.5" customHeight="1">
      <c r="A278" s="3"/>
      <c r="B278" s="3"/>
      <c r="C278" s="7"/>
      <c r="D278" s="20">
        <v>4120</v>
      </c>
      <c r="E278" s="21" t="s">
        <v>12</v>
      </c>
      <c r="F278" s="30">
        <v>15</v>
      </c>
      <c r="G278" s="30">
        <v>0</v>
      </c>
      <c r="H278" s="30">
        <v>0</v>
      </c>
      <c r="I278" s="42">
        <f>SUM(G278:H278)</f>
        <v>0</v>
      </c>
      <c r="J278" s="49">
        <f t="shared" si="21"/>
        <v>0</v>
      </c>
      <c r="K278" s="47"/>
    </row>
    <row r="279" spans="1:11" ht="10.5" customHeight="1">
      <c r="A279" s="3"/>
      <c r="B279" s="3"/>
      <c r="C279" s="7"/>
      <c r="D279" s="20">
        <v>4300</v>
      </c>
      <c r="E279" s="21" t="s">
        <v>8</v>
      </c>
      <c r="F279" s="30">
        <v>6480</v>
      </c>
      <c r="G279" s="30">
        <v>6000</v>
      </c>
      <c r="H279" s="30">
        <v>0</v>
      </c>
      <c r="I279" s="42">
        <f>SUM(G279:H279)</f>
        <v>6000</v>
      </c>
      <c r="J279" s="49">
        <f t="shared" si="21"/>
        <v>0.9259259259259259</v>
      </c>
      <c r="K279" s="47"/>
    </row>
    <row r="280" spans="1:11" ht="16.5" customHeight="1">
      <c r="A280" s="3"/>
      <c r="B280" s="23">
        <v>80146</v>
      </c>
      <c r="C280" s="16"/>
      <c r="D280" s="18"/>
      <c r="E280" s="19" t="s">
        <v>96</v>
      </c>
      <c r="F280" s="29">
        <f>SUM(F281:F288)</f>
        <v>69773</v>
      </c>
      <c r="G280" s="29">
        <f>SUM(G281:G288)</f>
        <v>75783</v>
      </c>
      <c r="H280" s="29">
        <f>SUM(H281:H288)</f>
        <v>0</v>
      </c>
      <c r="I280" s="29">
        <f>SUM(I281:I288)</f>
        <v>75783</v>
      </c>
      <c r="J280" s="48">
        <f t="shared" si="21"/>
        <v>1.0861364711278</v>
      </c>
      <c r="K280" s="47"/>
    </row>
    <row r="281" spans="1:12" ht="16.5" customHeight="1">
      <c r="A281" s="3"/>
      <c r="B281" s="3"/>
      <c r="C281" s="7"/>
      <c r="D281" s="20">
        <v>4010</v>
      </c>
      <c r="E281" s="21" t="s">
        <v>70</v>
      </c>
      <c r="F281" s="30">
        <v>26250</v>
      </c>
      <c r="G281" s="30">
        <v>26879</v>
      </c>
      <c r="H281" s="30">
        <v>0</v>
      </c>
      <c r="I281" s="42">
        <f aca="true" t="shared" si="25" ref="I281:I288">SUM(G281:H281)</f>
        <v>26879</v>
      </c>
      <c r="J281" s="49">
        <f t="shared" si="21"/>
        <v>1.0239619047619049</v>
      </c>
      <c r="K281" s="47"/>
      <c r="L281" s="30"/>
    </row>
    <row r="282" spans="1:12" ht="10.5" customHeight="1">
      <c r="A282" s="3"/>
      <c r="B282" s="3"/>
      <c r="C282" s="7"/>
      <c r="D282" s="20">
        <v>4040</v>
      </c>
      <c r="E282" s="21" t="s">
        <v>10</v>
      </c>
      <c r="F282" s="30">
        <v>1900</v>
      </c>
      <c r="G282" s="30">
        <v>2229</v>
      </c>
      <c r="H282" s="30">
        <v>0</v>
      </c>
      <c r="I282" s="42">
        <f t="shared" si="25"/>
        <v>2229</v>
      </c>
      <c r="J282" s="49">
        <f t="shared" si="21"/>
        <v>1.1731578947368422</v>
      </c>
      <c r="K282" s="47"/>
      <c r="L282" s="30"/>
    </row>
    <row r="283" spans="1:11" ht="10.5" customHeight="1">
      <c r="A283" s="3"/>
      <c r="B283" s="3"/>
      <c r="C283" s="7"/>
      <c r="D283" s="20">
        <v>4110</v>
      </c>
      <c r="E283" s="21" t="s">
        <v>11</v>
      </c>
      <c r="F283" s="30">
        <v>5061</v>
      </c>
      <c r="G283" s="30">
        <v>5082</v>
      </c>
      <c r="H283" s="30">
        <v>0</v>
      </c>
      <c r="I283" s="42">
        <f t="shared" si="25"/>
        <v>5082</v>
      </c>
      <c r="J283" s="49">
        <f t="shared" si="21"/>
        <v>1.004149377593361</v>
      </c>
      <c r="K283" s="77"/>
    </row>
    <row r="284" spans="1:11" ht="10.5" customHeight="1">
      <c r="A284" s="3"/>
      <c r="B284" s="3"/>
      <c r="C284" s="7"/>
      <c r="D284" s="20">
        <v>4120</v>
      </c>
      <c r="E284" s="21" t="s">
        <v>12</v>
      </c>
      <c r="F284" s="30">
        <v>706</v>
      </c>
      <c r="G284" s="30">
        <v>713</v>
      </c>
      <c r="H284" s="30">
        <v>0</v>
      </c>
      <c r="I284" s="42">
        <f t="shared" si="25"/>
        <v>713</v>
      </c>
      <c r="J284" s="49">
        <f t="shared" si="21"/>
        <v>1.0099150141643058</v>
      </c>
      <c r="K284" s="47"/>
    </row>
    <row r="285" spans="1:11" ht="10.5" customHeight="1">
      <c r="A285" s="3"/>
      <c r="B285" s="3"/>
      <c r="C285" s="7"/>
      <c r="D285" s="20">
        <v>4210</v>
      </c>
      <c r="E285" s="21" t="s">
        <v>13</v>
      </c>
      <c r="F285" s="30">
        <v>884</v>
      </c>
      <c r="G285" s="30">
        <v>100</v>
      </c>
      <c r="H285" s="30">
        <v>0</v>
      </c>
      <c r="I285" s="42">
        <f t="shared" si="25"/>
        <v>100</v>
      </c>
      <c r="J285" s="49">
        <f t="shared" si="21"/>
        <v>0.11312217194570136</v>
      </c>
      <c r="K285" s="77"/>
    </row>
    <row r="286" spans="1:11" ht="10.5" customHeight="1">
      <c r="A286" s="68"/>
      <c r="B286" s="68"/>
      <c r="C286" s="69"/>
      <c r="D286" s="70">
        <v>4300</v>
      </c>
      <c r="E286" s="71" t="s">
        <v>8</v>
      </c>
      <c r="F286" s="35">
        <v>25628</v>
      </c>
      <c r="G286" s="35">
        <v>39044</v>
      </c>
      <c r="H286" s="35">
        <v>0</v>
      </c>
      <c r="I286" s="72">
        <f t="shared" si="25"/>
        <v>39044</v>
      </c>
      <c r="J286" s="49">
        <f t="shared" si="21"/>
        <v>1.523489932885906</v>
      </c>
      <c r="K286" s="47"/>
    </row>
    <row r="287" spans="1:11" ht="10.5" customHeight="1">
      <c r="A287" s="3"/>
      <c r="B287" s="3"/>
      <c r="C287" s="7"/>
      <c r="D287" s="20">
        <v>4410</v>
      </c>
      <c r="E287" s="21" t="s">
        <v>16</v>
      </c>
      <c r="F287" s="30">
        <v>7594</v>
      </c>
      <c r="G287" s="30">
        <v>0</v>
      </c>
      <c r="H287" s="30">
        <v>0</v>
      </c>
      <c r="I287" s="42">
        <f t="shared" si="25"/>
        <v>0</v>
      </c>
      <c r="J287" s="49">
        <f t="shared" si="21"/>
        <v>0</v>
      </c>
      <c r="K287" s="47"/>
    </row>
    <row r="288" spans="1:11" ht="21.75" customHeight="1">
      <c r="A288" s="3"/>
      <c r="B288" s="3"/>
      <c r="C288" s="7"/>
      <c r="D288" s="20">
        <v>4440</v>
      </c>
      <c r="E288" s="27" t="s">
        <v>73</v>
      </c>
      <c r="F288" s="30">
        <v>1750</v>
      </c>
      <c r="G288" s="30">
        <v>1736</v>
      </c>
      <c r="H288" s="30">
        <v>0</v>
      </c>
      <c r="I288" s="42">
        <f t="shared" si="25"/>
        <v>1736</v>
      </c>
      <c r="J288" s="49">
        <f t="shared" si="21"/>
        <v>0.992</v>
      </c>
      <c r="K288" s="47"/>
    </row>
    <row r="289" spans="1:11" ht="10.5" customHeight="1">
      <c r="A289" s="3"/>
      <c r="B289" s="23">
        <v>80195</v>
      </c>
      <c r="C289" s="16"/>
      <c r="D289" s="18"/>
      <c r="E289" s="19" t="s">
        <v>25</v>
      </c>
      <c r="F289" s="29">
        <f>SUM(F290)</f>
        <v>25374</v>
      </c>
      <c r="G289" s="29">
        <f>SUM(G290)</f>
        <v>25400</v>
      </c>
      <c r="H289" s="29">
        <f>SUM(H290)</f>
        <v>0</v>
      </c>
      <c r="I289" s="41">
        <f>SUM(I290)</f>
        <v>25400</v>
      </c>
      <c r="J289" s="48">
        <f t="shared" si="21"/>
        <v>1.001024670922992</v>
      </c>
      <c r="K289" s="47"/>
    </row>
    <row r="290" spans="1:11" ht="22.5" customHeight="1">
      <c r="A290" s="3"/>
      <c r="B290" s="3"/>
      <c r="C290" s="7"/>
      <c r="D290" s="20">
        <v>4440</v>
      </c>
      <c r="E290" s="27" t="s">
        <v>73</v>
      </c>
      <c r="F290" s="30">
        <v>25374</v>
      </c>
      <c r="G290" s="120">
        <v>25400</v>
      </c>
      <c r="H290" s="30">
        <v>0</v>
      </c>
      <c r="I290" s="42">
        <f>SUM(G290:H290)</f>
        <v>25400</v>
      </c>
      <c r="J290" s="49">
        <f t="shared" si="21"/>
        <v>1.001024670922992</v>
      </c>
      <c r="K290" s="47"/>
    </row>
    <row r="291" spans="1:11" ht="10.5" customHeight="1">
      <c r="A291" s="37">
        <v>851</v>
      </c>
      <c r="B291" s="11"/>
      <c r="C291" s="11"/>
      <c r="D291" s="10"/>
      <c r="E291" s="22" t="s">
        <v>51</v>
      </c>
      <c r="F291" s="32">
        <f>SUM(F295,F298,F292)</f>
        <v>1049757</v>
      </c>
      <c r="G291" s="32">
        <f>SUM(G295,G298,G292)</f>
        <v>205150</v>
      </c>
      <c r="H291" s="32">
        <f>SUM(H295,H298,H292)</f>
        <v>919933</v>
      </c>
      <c r="I291" s="44">
        <f>SUM(I295,I298,I292)</f>
        <v>1125083</v>
      </c>
      <c r="J291" s="50">
        <f t="shared" si="21"/>
        <v>1.071755653927528</v>
      </c>
      <c r="K291" s="47"/>
    </row>
    <row r="292" spans="1:11" ht="10.5" customHeight="1">
      <c r="A292" s="38"/>
      <c r="B292" s="23">
        <v>85111</v>
      </c>
      <c r="C292" s="16"/>
      <c r="D292" s="18"/>
      <c r="E292" s="19" t="s">
        <v>52</v>
      </c>
      <c r="F292" s="29">
        <f>SUM(F293:F294)</f>
        <v>318199</v>
      </c>
      <c r="G292" s="29">
        <f>SUM(G293:G294)</f>
        <v>200000</v>
      </c>
      <c r="H292" s="29">
        <f>SUM(H293:H294)</f>
        <v>0</v>
      </c>
      <c r="I292" s="29">
        <f>SUM(I293:I294)</f>
        <v>200000</v>
      </c>
      <c r="J292" s="48">
        <f t="shared" si="21"/>
        <v>0.628537487547101</v>
      </c>
      <c r="K292" s="47"/>
    </row>
    <row r="293" spans="1:11" ht="34.5" customHeight="1">
      <c r="A293" s="38"/>
      <c r="B293" s="34"/>
      <c r="C293" s="104"/>
      <c r="D293" s="24">
        <v>2560</v>
      </c>
      <c r="E293" s="106" t="s">
        <v>134</v>
      </c>
      <c r="F293" s="105">
        <v>93199</v>
      </c>
      <c r="G293" s="105">
        <v>0</v>
      </c>
      <c r="H293" s="105">
        <v>0</v>
      </c>
      <c r="I293" s="103"/>
      <c r="J293" s="49">
        <f t="shared" si="21"/>
        <v>0</v>
      </c>
      <c r="K293" s="47"/>
    </row>
    <row r="294" spans="1:11" ht="47.25" customHeight="1">
      <c r="A294" s="3"/>
      <c r="B294" s="3"/>
      <c r="C294" s="2"/>
      <c r="D294" s="24">
        <v>6220</v>
      </c>
      <c r="E294" s="54" t="s">
        <v>97</v>
      </c>
      <c r="F294" s="33">
        <v>225000</v>
      </c>
      <c r="G294" s="33">
        <v>200000</v>
      </c>
      <c r="H294" s="33"/>
      <c r="I294" s="45">
        <f>SUM(G294:H294)</f>
        <v>200000</v>
      </c>
      <c r="J294" s="49">
        <f t="shared" si="21"/>
        <v>0.8888888888888888</v>
      </c>
      <c r="K294" s="47"/>
    </row>
    <row r="295" spans="1:11" ht="34.5" customHeight="1">
      <c r="A295" s="3"/>
      <c r="B295" s="36">
        <v>85156</v>
      </c>
      <c r="C295" s="15"/>
      <c r="D295" s="14"/>
      <c r="E295" s="53" t="s">
        <v>112</v>
      </c>
      <c r="F295" s="31">
        <f>SUM(F296:F297)</f>
        <v>726558</v>
      </c>
      <c r="G295" s="31">
        <f>SUM(G296:G297)</f>
        <v>0</v>
      </c>
      <c r="H295" s="31">
        <f>SUM(H296:H297)</f>
        <v>919933</v>
      </c>
      <c r="I295" s="43">
        <f>SUM(I296:I297)</f>
        <v>919933</v>
      </c>
      <c r="J295" s="48">
        <f t="shared" si="21"/>
        <v>1.2661521860608513</v>
      </c>
      <c r="K295" s="47"/>
    </row>
    <row r="296" spans="1:11" ht="16.5" customHeight="1">
      <c r="A296" s="3"/>
      <c r="B296" s="3"/>
      <c r="C296" s="7"/>
      <c r="D296" s="20">
        <v>4130</v>
      </c>
      <c r="E296" s="21" t="s">
        <v>53</v>
      </c>
      <c r="F296" s="30">
        <v>725058</v>
      </c>
      <c r="G296" s="30">
        <v>0</v>
      </c>
      <c r="H296" s="30">
        <v>919933</v>
      </c>
      <c r="I296" s="42">
        <f>SUM(G296:H296)</f>
        <v>919933</v>
      </c>
      <c r="J296" s="49">
        <f aca="true" t="shared" si="26" ref="J296:J359">+I296/F296</f>
        <v>1.2687716017201383</v>
      </c>
      <c r="K296" s="47"/>
    </row>
    <row r="297" spans="1:11" ht="24" customHeight="1">
      <c r="A297" s="3"/>
      <c r="B297" s="3"/>
      <c r="C297" s="7"/>
      <c r="D297" s="20">
        <v>4570</v>
      </c>
      <c r="E297" s="27" t="s">
        <v>98</v>
      </c>
      <c r="F297" s="30">
        <v>1500</v>
      </c>
      <c r="G297" s="30">
        <v>0</v>
      </c>
      <c r="H297" s="30">
        <v>0</v>
      </c>
      <c r="I297" s="42">
        <f>SUM(G297:H297)</f>
        <v>0</v>
      </c>
      <c r="J297" s="49">
        <f t="shared" si="26"/>
        <v>0</v>
      </c>
      <c r="K297" s="47"/>
    </row>
    <row r="298" spans="1:11" ht="10.5" customHeight="1">
      <c r="A298" s="3"/>
      <c r="B298" s="23">
        <v>85195</v>
      </c>
      <c r="C298" s="16"/>
      <c r="D298" s="18"/>
      <c r="E298" s="19" t="s">
        <v>25</v>
      </c>
      <c r="F298" s="29">
        <f>SUM(F299:F300)</f>
        <v>5000</v>
      </c>
      <c r="G298" s="29">
        <f>SUM(G299:G300)</f>
        <v>5150</v>
      </c>
      <c r="H298" s="29">
        <f>SUM(H299:H300)</f>
        <v>0</v>
      </c>
      <c r="I298" s="41">
        <f>SUM(I299:I300)</f>
        <v>5150</v>
      </c>
      <c r="J298" s="48">
        <f t="shared" si="26"/>
        <v>1.03</v>
      </c>
      <c r="K298" s="47"/>
    </row>
    <row r="299" spans="1:11" ht="12.75" customHeight="1">
      <c r="A299" s="3"/>
      <c r="B299" s="3"/>
      <c r="C299" s="7"/>
      <c r="D299" s="20">
        <v>4210</v>
      </c>
      <c r="E299" s="21" t="s">
        <v>13</v>
      </c>
      <c r="F299" s="33">
        <v>2000</v>
      </c>
      <c r="G299" s="30">
        <v>2060</v>
      </c>
      <c r="H299" s="30">
        <v>0</v>
      </c>
      <c r="I299" s="45">
        <f>SUM(G299:H299)</f>
        <v>2060</v>
      </c>
      <c r="J299" s="49">
        <f t="shared" si="26"/>
        <v>1.03</v>
      </c>
      <c r="K299" s="47"/>
    </row>
    <row r="300" spans="1:11" ht="10.5" customHeight="1">
      <c r="A300" s="3"/>
      <c r="B300" s="3"/>
      <c r="C300" s="7"/>
      <c r="D300" s="20">
        <v>4300</v>
      </c>
      <c r="E300" s="21" t="s">
        <v>8</v>
      </c>
      <c r="F300" s="33">
        <v>3000</v>
      </c>
      <c r="G300" s="30">
        <v>3090</v>
      </c>
      <c r="H300" s="30">
        <v>0</v>
      </c>
      <c r="I300" s="45">
        <f>SUM(G300:H300)</f>
        <v>3090</v>
      </c>
      <c r="J300" s="49">
        <f t="shared" si="26"/>
        <v>1.03</v>
      </c>
      <c r="K300" s="47"/>
    </row>
    <row r="301" spans="1:11" ht="10.5" customHeight="1">
      <c r="A301" s="25">
        <v>852</v>
      </c>
      <c r="B301" s="8"/>
      <c r="C301" s="8"/>
      <c r="D301" s="12"/>
      <c r="E301" s="13" t="s">
        <v>120</v>
      </c>
      <c r="F301" s="28">
        <f>SUM(F319,F341,F347,F349,F363,F365,F371,F302)</f>
        <v>8924793</v>
      </c>
      <c r="G301" s="28">
        <f>SUM(G319,G341,G347,G349,G363,G365,G371,G302)</f>
        <v>9396814</v>
      </c>
      <c r="H301" s="28">
        <f>SUM(H319,H341,H347,H349,H363,H365,H371,H302)</f>
        <v>36600</v>
      </c>
      <c r="I301" s="28">
        <f>SUM(I319,I341,I347,I349,I363,I365,I371,I302)</f>
        <v>9433414</v>
      </c>
      <c r="J301" s="50">
        <f t="shared" si="26"/>
        <v>1.0569896691161353</v>
      </c>
      <c r="K301" s="47"/>
    </row>
    <row r="302" spans="1:11" ht="16.5" customHeight="1">
      <c r="A302" s="3"/>
      <c r="B302" s="23">
        <v>85201</v>
      </c>
      <c r="C302" s="16"/>
      <c r="D302" s="18"/>
      <c r="E302" s="19" t="s">
        <v>100</v>
      </c>
      <c r="F302" s="29">
        <f>SUM(F303:F318)</f>
        <v>827826</v>
      </c>
      <c r="G302" s="29">
        <f>SUM(G303:G318)</f>
        <v>800000</v>
      </c>
      <c r="H302" s="29">
        <f>SUM(H303:H318)</f>
        <v>0</v>
      </c>
      <c r="I302" s="29">
        <f>SUM(I303:I318)</f>
        <v>800000</v>
      </c>
      <c r="J302" s="48">
        <f t="shared" si="26"/>
        <v>0.9663866561330521</v>
      </c>
      <c r="K302" s="47"/>
    </row>
    <row r="303" spans="1:11" ht="22.5" customHeight="1">
      <c r="A303" s="3"/>
      <c r="B303" s="3"/>
      <c r="C303" s="7"/>
      <c r="D303" s="20">
        <v>3020</v>
      </c>
      <c r="E303" s="27" t="s">
        <v>71</v>
      </c>
      <c r="F303" s="30">
        <v>23335</v>
      </c>
      <c r="G303" s="30">
        <v>22310</v>
      </c>
      <c r="H303" s="30">
        <v>0</v>
      </c>
      <c r="I303" s="42">
        <f aca="true" t="shared" si="27" ref="I303:I318">SUM(G303:H303)</f>
        <v>22310</v>
      </c>
      <c r="J303" s="49">
        <f t="shared" si="26"/>
        <v>0.9560745661024213</v>
      </c>
      <c r="K303" s="47"/>
    </row>
    <row r="304" spans="1:11" ht="10.5" customHeight="1">
      <c r="A304" s="3"/>
      <c r="B304" s="3"/>
      <c r="C304" s="7"/>
      <c r="D304" s="20">
        <v>3110</v>
      </c>
      <c r="E304" s="21" t="s">
        <v>54</v>
      </c>
      <c r="F304" s="30">
        <v>12360</v>
      </c>
      <c r="G304" s="30">
        <v>12000</v>
      </c>
      <c r="H304" s="30">
        <v>0</v>
      </c>
      <c r="I304" s="42">
        <f t="shared" si="27"/>
        <v>12000</v>
      </c>
      <c r="J304" s="49">
        <f t="shared" si="26"/>
        <v>0.970873786407767</v>
      </c>
      <c r="K304" s="47"/>
    </row>
    <row r="305" spans="1:11" ht="12.75" customHeight="1">
      <c r="A305" s="3"/>
      <c r="B305" s="3"/>
      <c r="C305" s="7"/>
      <c r="D305" s="20">
        <v>4010</v>
      </c>
      <c r="E305" s="21" t="s">
        <v>70</v>
      </c>
      <c r="F305" s="30">
        <v>498754</v>
      </c>
      <c r="G305" s="30">
        <v>522070</v>
      </c>
      <c r="H305" s="30">
        <v>0</v>
      </c>
      <c r="I305" s="42">
        <f t="shared" si="27"/>
        <v>522070</v>
      </c>
      <c r="J305" s="49">
        <f t="shared" si="26"/>
        <v>1.04674849725516</v>
      </c>
      <c r="K305" s="77"/>
    </row>
    <row r="306" spans="1:11" ht="10.5" customHeight="1">
      <c r="A306" s="3"/>
      <c r="B306" s="3"/>
      <c r="C306" s="7"/>
      <c r="D306" s="20">
        <v>4040</v>
      </c>
      <c r="E306" s="21" t="s">
        <v>10</v>
      </c>
      <c r="F306" s="30">
        <v>37365</v>
      </c>
      <c r="G306" s="30">
        <v>37900</v>
      </c>
      <c r="H306" s="30">
        <v>0</v>
      </c>
      <c r="I306" s="42">
        <f t="shared" si="27"/>
        <v>37900</v>
      </c>
      <c r="J306" s="49">
        <f t="shared" si="26"/>
        <v>1.014318212230697</v>
      </c>
      <c r="K306" s="77"/>
    </row>
    <row r="307" spans="1:11" ht="10.5" customHeight="1">
      <c r="A307" s="3"/>
      <c r="B307" s="3"/>
      <c r="C307" s="7"/>
      <c r="D307" s="20">
        <v>4110</v>
      </c>
      <c r="E307" s="21" t="s">
        <v>11</v>
      </c>
      <c r="F307" s="30">
        <v>88530</v>
      </c>
      <c r="G307" s="30">
        <v>91450</v>
      </c>
      <c r="H307" s="30">
        <v>0</v>
      </c>
      <c r="I307" s="42">
        <f t="shared" si="27"/>
        <v>91450</v>
      </c>
      <c r="J307" s="49">
        <f t="shared" si="26"/>
        <v>1.0329831695470462</v>
      </c>
      <c r="K307" s="77"/>
    </row>
    <row r="308" spans="1:11" ht="10.5" customHeight="1">
      <c r="A308" s="3"/>
      <c r="B308" s="3"/>
      <c r="C308" s="7"/>
      <c r="D308" s="20">
        <v>4120</v>
      </c>
      <c r="E308" s="21" t="s">
        <v>12</v>
      </c>
      <c r="F308" s="30">
        <v>12137</v>
      </c>
      <c r="G308" s="30">
        <v>12560</v>
      </c>
      <c r="H308" s="30">
        <v>0</v>
      </c>
      <c r="I308" s="42">
        <f t="shared" si="27"/>
        <v>12560</v>
      </c>
      <c r="J308" s="49">
        <f t="shared" si="26"/>
        <v>1.0348521051330641</v>
      </c>
      <c r="K308" s="77">
        <f>SUM(G307:G308)</f>
        <v>104010</v>
      </c>
    </row>
    <row r="309" spans="1:11" ht="10.5" customHeight="1">
      <c r="A309" s="3"/>
      <c r="B309" s="3"/>
      <c r="C309" s="7"/>
      <c r="D309" s="20">
        <v>4210</v>
      </c>
      <c r="E309" s="21" t="s">
        <v>13</v>
      </c>
      <c r="F309" s="30">
        <v>23122</v>
      </c>
      <c r="G309" s="30">
        <v>10287</v>
      </c>
      <c r="H309" s="30">
        <v>0</v>
      </c>
      <c r="I309" s="42">
        <f t="shared" si="27"/>
        <v>10287</v>
      </c>
      <c r="J309" s="49">
        <f t="shared" si="26"/>
        <v>0.4449009601245567</v>
      </c>
      <c r="K309" s="77"/>
    </row>
    <row r="310" spans="1:11" ht="10.5" customHeight="1">
      <c r="A310" s="3"/>
      <c r="B310" s="3"/>
      <c r="C310" s="7"/>
      <c r="D310" s="20">
        <v>4220</v>
      </c>
      <c r="E310" s="21" t="s">
        <v>35</v>
      </c>
      <c r="F310" s="30">
        <v>47040</v>
      </c>
      <c r="G310" s="30">
        <v>20000</v>
      </c>
      <c r="H310" s="30">
        <v>0</v>
      </c>
      <c r="I310" s="42">
        <f t="shared" si="27"/>
        <v>20000</v>
      </c>
      <c r="J310" s="49">
        <f t="shared" si="26"/>
        <v>0.42517006802721086</v>
      </c>
      <c r="K310" s="77"/>
    </row>
    <row r="311" spans="1:11" ht="21" customHeight="1">
      <c r="A311" s="3"/>
      <c r="B311" s="3"/>
      <c r="C311" s="7"/>
      <c r="D311" s="20">
        <v>4240</v>
      </c>
      <c r="E311" s="27" t="s">
        <v>94</v>
      </c>
      <c r="F311" s="30">
        <v>2200</v>
      </c>
      <c r="G311" s="30">
        <v>2200</v>
      </c>
      <c r="H311" s="30">
        <v>0</v>
      </c>
      <c r="I311" s="42">
        <f t="shared" si="27"/>
        <v>2200</v>
      </c>
      <c r="J311" s="49">
        <f t="shared" si="26"/>
        <v>1</v>
      </c>
      <c r="K311" s="47"/>
    </row>
    <row r="312" spans="1:11" ht="10.5" customHeight="1">
      <c r="A312" s="3"/>
      <c r="B312" s="3"/>
      <c r="C312" s="7"/>
      <c r="D312" s="20">
        <v>4260</v>
      </c>
      <c r="E312" s="21" t="s">
        <v>14</v>
      </c>
      <c r="F312" s="30">
        <v>13600</v>
      </c>
      <c r="G312" s="30">
        <v>16000</v>
      </c>
      <c r="H312" s="30">
        <v>0</v>
      </c>
      <c r="I312" s="42">
        <f t="shared" si="27"/>
        <v>16000</v>
      </c>
      <c r="J312" s="49">
        <f t="shared" si="26"/>
        <v>1.1764705882352942</v>
      </c>
      <c r="K312" s="47"/>
    </row>
    <row r="313" spans="1:11" ht="10.5" customHeight="1">
      <c r="A313" s="3"/>
      <c r="B313" s="3"/>
      <c r="C313" s="7"/>
      <c r="D313" s="20">
        <v>4270</v>
      </c>
      <c r="E313" s="21" t="s">
        <v>15</v>
      </c>
      <c r="F313" s="30">
        <v>7500</v>
      </c>
      <c r="G313" s="30">
        <v>6000</v>
      </c>
      <c r="H313" s="30">
        <v>0</v>
      </c>
      <c r="I313" s="42">
        <f t="shared" si="27"/>
        <v>6000</v>
      </c>
      <c r="J313" s="49">
        <f t="shared" si="26"/>
        <v>0.8</v>
      </c>
      <c r="K313" s="47"/>
    </row>
    <row r="314" spans="1:11" ht="10.5" customHeight="1">
      <c r="A314" s="3"/>
      <c r="B314" s="3"/>
      <c r="C314" s="7"/>
      <c r="D314" s="20">
        <v>4300</v>
      </c>
      <c r="E314" s="21" t="s">
        <v>8</v>
      </c>
      <c r="F314" s="30">
        <v>24250</v>
      </c>
      <c r="G314" s="30">
        <v>10000</v>
      </c>
      <c r="H314" s="30">
        <v>0</v>
      </c>
      <c r="I314" s="42">
        <f t="shared" si="27"/>
        <v>10000</v>
      </c>
      <c r="J314" s="49">
        <f t="shared" si="26"/>
        <v>0.41237113402061853</v>
      </c>
      <c r="K314" s="47"/>
    </row>
    <row r="315" spans="1:11" ht="10.5" customHeight="1">
      <c r="A315" s="3"/>
      <c r="B315" s="3"/>
      <c r="C315" s="7"/>
      <c r="D315" s="20">
        <v>4410</v>
      </c>
      <c r="E315" s="21" t="s">
        <v>16</v>
      </c>
      <c r="F315" s="30">
        <v>2100</v>
      </c>
      <c r="G315" s="30">
        <v>2000</v>
      </c>
      <c r="H315" s="30">
        <v>0</v>
      </c>
      <c r="I315" s="42">
        <f t="shared" si="27"/>
        <v>2000</v>
      </c>
      <c r="J315" s="49">
        <f t="shared" si="26"/>
        <v>0.9523809523809523</v>
      </c>
      <c r="K315" s="47"/>
    </row>
    <row r="316" spans="1:11" ht="10.5" customHeight="1">
      <c r="A316" s="3"/>
      <c r="B316" s="3"/>
      <c r="C316" s="7"/>
      <c r="D316" s="20">
        <v>4430</v>
      </c>
      <c r="E316" s="21" t="s">
        <v>17</v>
      </c>
      <c r="F316" s="30">
        <v>3100</v>
      </c>
      <c r="G316" s="30">
        <v>3000</v>
      </c>
      <c r="H316" s="30">
        <v>0</v>
      </c>
      <c r="I316" s="42">
        <f t="shared" si="27"/>
        <v>3000</v>
      </c>
      <c r="J316" s="49">
        <f t="shared" si="26"/>
        <v>0.967741935483871</v>
      </c>
      <c r="K316" s="77">
        <f>SUM(G304,G309:G316,G318)</f>
        <v>82230</v>
      </c>
    </row>
    <row r="317" spans="1:11" ht="20.25" customHeight="1">
      <c r="A317" s="68"/>
      <c r="B317" s="68"/>
      <c r="C317" s="69"/>
      <c r="D317" s="70">
        <v>4440</v>
      </c>
      <c r="E317" s="73" t="s">
        <v>73</v>
      </c>
      <c r="F317" s="35">
        <v>31690</v>
      </c>
      <c r="G317" s="35">
        <v>31480</v>
      </c>
      <c r="H317" s="35">
        <v>0</v>
      </c>
      <c r="I317" s="72">
        <f t="shared" si="27"/>
        <v>31480</v>
      </c>
      <c r="J317" s="49">
        <f t="shared" si="26"/>
        <v>0.9933733038813506</v>
      </c>
      <c r="K317" s="47"/>
    </row>
    <row r="318" spans="1:11" ht="23.25" customHeight="1">
      <c r="A318" s="3"/>
      <c r="B318" s="3"/>
      <c r="C318" s="7"/>
      <c r="D318" s="20">
        <v>4520</v>
      </c>
      <c r="E318" s="27" t="s">
        <v>74</v>
      </c>
      <c r="F318" s="30">
        <v>743</v>
      </c>
      <c r="G318" s="30">
        <v>743</v>
      </c>
      <c r="H318" s="30">
        <v>0</v>
      </c>
      <c r="I318" s="42">
        <f t="shared" si="27"/>
        <v>743</v>
      </c>
      <c r="J318" s="49">
        <f t="shared" si="26"/>
        <v>1</v>
      </c>
      <c r="K318" s="47"/>
    </row>
    <row r="319" spans="1:11" ht="10.5" customHeight="1">
      <c r="A319" s="3"/>
      <c r="B319" s="23">
        <v>85202</v>
      </c>
      <c r="C319" s="16"/>
      <c r="D319" s="18"/>
      <c r="E319" s="19" t="s">
        <v>55</v>
      </c>
      <c r="F319" s="29">
        <f>SUM(F320:F340)</f>
        <v>7110472</v>
      </c>
      <c r="G319" s="29">
        <f>SUM(G320:G340)</f>
        <v>7479869</v>
      </c>
      <c r="H319" s="29">
        <f>SUM(H320:H340)</f>
        <v>0</v>
      </c>
      <c r="I319" s="29">
        <f>SUM(I320:I340)</f>
        <v>7479869</v>
      </c>
      <c r="J319" s="48">
        <f t="shared" si="26"/>
        <v>1.0519511222321105</v>
      </c>
      <c r="K319" s="47"/>
    </row>
    <row r="320" spans="1:11" ht="21.75" customHeight="1">
      <c r="A320" s="3"/>
      <c r="B320" s="3"/>
      <c r="C320" s="7"/>
      <c r="D320" s="20">
        <v>3020</v>
      </c>
      <c r="E320" s="27" t="s">
        <v>71</v>
      </c>
      <c r="F320" s="30">
        <v>19475</v>
      </c>
      <c r="G320" s="30">
        <v>19495</v>
      </c>
      <c r="H320" s="30">
        <v>0</v>
      </c>
      <c r="I320" s="42">
        <f aca="true" t="shared" si="28" ref="I320:I340">SUM(G320:H320)</f>
        <v>19495</v>
      </c>
      <c r="J320" s="49">
        <f t="shared" si="26"/>
        <v>1.0010269576379975</v>
      </c>
      <c r="K320" s="47"/>
    </row>
    <row r="321" spans="1:11" ht="10.5" customHeight="1">
      <c r="A321" s="3"/>
      <c r="B321" s="3"/>
      <c r="C321" s="7"/>
      <c r="D321" s="20">
        <v>3110</v>
      </c>
      <c r="E321" s="21" t="s">
        <v>54</v>
      </c>
      <c r="F321" s="30">
        <v>1451</v>
      </c>
      <c r="G321" s="30">
        <v>2100</v>
      </c>
      <c r="H321" s="30">
        <v>0</v>
      </c>
      <c r="I321" s="42">
        <f t="shared" si="28"/>
        <v>2100</v>
      </c>
      <c r="J321" s="49">
        <f t="shared" si="26"/>
        <v>1.447277739490007</v>
      </c>
      <c r="K321" s="47"/>
    </row>
    <row r="322" spans="1:11" ht="13.5" customHeight="1">
      <c r="A322" s="3"/>
      <c r="B322" s="3"/>
      <c r="C322" s="7"/>
      <c r="D322" s="20">
        <v>4010</v>
      </c>
      <c r="E322" s="21" t="s">
        <v>70</v>
      </c>
      <c r="F322" s="30">
        <v>3488180</v>
      </c>
      <c r="G322" s="30">
        <v>3399901</v>
      </c>
      <c r="H322" s="30">
        <v>0</v>
      </c>
      <c r="I322" s="42">
        <f t="shared" si="28"/>
        <v>3399901</v>
      </c>
      <c r="J322" s="49">
        <f t="shared" si="26"/>
        <v>0.9746919597039143</v>
      </c>
      <c r="K322" s="77"/>
    </row>
    <row r="323" spans="1:11" ht="10.5" customHeight="1">
      <c r="A323" s="3"/>
      <c r="B323" s="3"/>
      <c r="C323" s="7"/>
      <c r="D323" s="20">
        <v>4040</v>
      </c>
      <c r="E323" s="21" t="s">
        <v>10</v>
      </c>
      <c r="F323" s="30">
        <v>262892</v>
      </c>
      <c r="G323" s="30">
        <v>284424</v>
      </c>
      <c r="H323" s="30">
        <v>0</v>
      </c>
      <c r="I323" s="42">
        <f t="shared" si="28"/>
        <v>284424</v>
      </c>
      <c r="J323" s="49">
        <f t="shared" si="26"/>
        <v>1.0819043561614656</v>
      </c>
      <c r="K323" s="77"/>
    </row>
    <row r="324" spans="1:11" ht="10.5" customHeight="1">
      <c r="A324" s="3"/>
      <c r="B324" s="3"/>
      <c r="C324" s="7"/>
      <c r="D324" s="20">
        <v>4110</v>
      </c>
      <c r="E324" s="21" t="s">
        <v>11</v>
      </c>
      <c r="F324" s="30">
        <v>649803</v>
      </c>
      <c r="G324" s="30">
        <v>602802</v>
      </c>
      <c r="H324" s="30">
        <v>0</v>
      </c>
      <c r="I324" s="42">
        <f t="shared" si="28"/>
        <v>602802</v>
      </c>
      <c r="J324" s="49">
        <f t="shared" si="26"/>
        <v>0.9276688473275747</v>
      </c>
      <c r="K324" s="77"/>
    </row>
    <row r="325" spans="1:11" ht="10.5" customHeight="1">
      <c r="A325" s="3"/>
      <c r="B325" s="3"/>
      <c r="C325" s="7"/>
      <c r="D325" s="20">
        <v>4120</v>
      </c>
      <c r="E325" s="21" t="s">
        <v>12</v>
      </c>
      <c r="F325" s="30">
        <v>90136</v>
      </c>
      <c r="G325" s="30">
        <v>83298</v>
      </c>
      <c r="H325" s="30">
        <v>0</v>
      </c>
      <c r="I325" s="42">
        <f t="shared" si="28"/>
        <v>83298</v>
      </c>
      <c r="J325" s="49">
        <f t="shared" si="26"/>
        <v>0.9241368598562173</v>
      </c>
      <c r="K325" s="77"/>
    </row>
    <row r="326" spans="1:11" ht="10.5" customHeight="1">
      <c r="A326" s="3"/>
      <c r="B326" s="3"/>
      <c r="C326" s="2"/>
      <c r="D326" s="24">
        <v>4130</v>
      </c>
      <c r="E326" s="90" t="s">
        <v>53</v>
      </c>
      <c r="F326" s="30">
        <v>1600</v>
      </c>
      <c r="G326" s="33">
        <v>1600</v>
      </c>
      <c r="H326" s="30">
        <v>0</v>
      </c>
      <c r="I326" s="42">
        <f t="shared" si="28"/>
        <v>1600</v>
      </c>
      <c r="J326" s="49">
        <f t="shared" si="26"/>
        <v>1</v>
      </c>
      <c r="K326" s="77"/>
    </row>
    <row r="327" spans="1:11" ht="21.75" customHeight="1">
      <c r="A327" s="3"/>
      <c r="B327" s="3"/>
      <c r="C327" s="2"/>
      <c r="D327" s="24">
        <v>4140</v>
      </c>
      <c r="E327" s="54" t="s">
        <v>101</v>
      </c>
      <c r="F327" s="30">
        <v>100</v>
      </c>
      <c r="G327" s="33">
        <v>0</v>
      </c>
      <c r="H327" s="30">
        <v>0</v>
      </c>
      <c r="I327" s="42">
        <f t="shared" si="28"/>
        <v>0</v>
      </c>
      <c r="J327" s="49">
        <f t="shared" si="26"/>
        <v>0</v>
      </c>
      <c r="K327" s="77"/>
    </row>
    <row r="328" spans="1:11" ht="10.5" customHeight="1">
      <c r="A328" s="3"/>
      <c r="B328" s="3"/>
      <c r="C328" s="7"/>
      <c r="D328" s="20">
        <v>4210</v>
      </c>
      <c r="E328" s="21" t="s">
        <v>13</v>
      </c>
      <c r="F328" s="30">
        <v>367460</v>
      </c>
      <c r="G328" s="30">
        <v>236473</v>
      </c>
      <c r="H328" s="30">
        <v>0</v>
      </c>
      <c r="I328" s="42">
        <f t="shared" si="28"/>
        <v>236473</v>
      </c>
      <c r="J328" s="49">
        <f t="shared" si="26"/>
        <v>0.6435339900941599</v>
      </c>
      <c r="K328" s="77"/>
    </row>
    <row r="329" spans="1:11" ht="10.5" customHeight="1">
      <c r="A329" s="3"/>
      <c r="B329" s="3"/>
      <c r="C329" s="7"/>
      <c r="D329" s="20">
        <v>4220</v>
      </c>
      <c r="E329" s="21" t="s">
        <v>35</v>
      </c>
      <c r="F329" s="30">
        <v>314723</v>
      </c>
      <c r="G329" s="30">
        <v>330723</v>
      </c>
      <c r="H329" s="30">
        <v>0</v>
      </c>
      <c r="I329" s="42">
        <f t="shared" si="28"/>
        <v>330723</v>
      </c>
      <c r="J329" s="49">
        <f t="shared" si="26"/>
        <v>1.050838356268846</v>
      </c>
      <c r="K329" s="47"/>
    </row>
    <row r="330" spans="1:11" ht="16.5" customHeight="1">
      <c r="A330" s="3"/>
      <c r="B330" s="3"/>
      <c r="C330" s="7"/>
      <c r="D330" s="20">
        <v>4230</v>
      </c>
      <c r="E330" s="21" t="s">
        <v>88</v>
      </c>
      <c r="F330" s="30">
        <v>59332</v>
      </c>
      <c r="G330" s="30">
        <v>64537</v>
      </c>
      <c r="H330" s="30">
        <v>0</v>
      </c>
      <c r="I330" s="42">
        <f t="shared" si="28"/>
        <v>64537</v>
      </c>
      <c r="J330" s="49">
        <f t="shared" si="26"/>
        <v>1.0877266904874268</v>
      </c>
      <c r="K330" s="47"/>
    </row>
    <row r="331" spans="1:11" ht="10.5" customHeight="1">
      <c r="A331" s="3"/>
      <c r="B331" s="3"/>
      <c r="C331" s="7"/>
      <c r="D331" s="20">
        <v>4260</v>
      </c>
      <c r="E331" s="21" t="s">
        <v>14</v>
      </c>
      <c r="F331" s="30">
        <v>388289</v>
      </c>
      <c r="G331" s="30">
        <v>378109</v>
      </c>
      <c r="H331" s="30">
        <v>0</v>
      </c>
      <c r="I331" s="42">
        <f t="shared" si="28"/>
        <v>378109</v>
      </c>
      <c r="J331" s="49">
        <f t="shared" si="26"/>
        <v>0.973782414644762</v>
      </c>
      <c r="K331" s="47"/>
    </row>
    <row r="332" spans="1:11" ht="10.5" customHeight="1">
      <c r="A332" s="3"/>
      <c r="B332" s="3"/>
      <c r="C332" s="7"/>
      <c r="D332" s="20">
        <v>4270</v>
      </c>
      <c r="E332" s="21" t="s">
        <v>15</v>
      </c>
      <c r="F332" s="30">
        <v>159582</v>
      </c>
      <c r="G332" s="30">
        <v>280565</v>
      </c>
      <c r="H332" s="30">
        <v>0</v>
      </c>
      <c r="I332" s="42">
        <f t="shared" si="28"/>
        <v>280565</v>
      </c>
      <c r="J332" s="49">
        <f t="shared" si="26"/>
        <v>1.7581243498640198</v>
      </c>
      <c r="K332" s="47"/>
    </row>
    <row r="333" spans="1:11" ht="10.5" customHeight="1">
      <c r="A333" s="3"/>
      <c r="B333" s="3"/>
      <c r="C333" s="7"/>
      <c r="D333" s="20">
        <v>4300</v>
      </c>
      <c r="E333" s="21" t="s">
        <v>8</v>
      </c>
      <c r="F333" s="30">
        <v>846181</v>
      </c>
      <c r="G333" s="30">
        <v>852056</v>
      </c>
      <c r="H333" s="30">
        <v>0</v>
      </c>
      <c r="I333" s="42">
        <f t="shared" si="28"/>
        <v>852056</v>
      </c>
      <c r="J333" s="49">
        <f t="shared" si="26"/>
        <v>1.0069429590123153</v>
      </c>
      <c r="K333" s="47"/>
    </row>
    <row r="334" spans="1:11" ht="10.5" customHeight="1">
      <c r="A334" s="3"/>
      <c r="B334" s="3"/>
      <c r="C334" s="7"/>
      <c r="D334" s="20">
        <v>4410</v>
      </c>
      <c r="E334" s="21" t="s">
        <v>16</v>
      </c>
      <c r="F334" s="30">
        <v>10241</v>
      </c>
      <c r="G334" s="30">
        <v>10506</v>
      </c>
      <c r="H334" s="30">
        <v>0</v>
      </c>
      <c r="I334" s="42">
        <f t="shared" si="28"/>
        <v>10506</v>
      </c>
      <c r="J334" s="49">
        <f t="shared" si="26"/>
        <v>1.025876379259838</v>
      </c>
      <c r="K334" s="47"/>
    </row>
    <row r="335" spans="1:11" ht="10.5" customHeight="1">
      <c r="A335" s="3"/>
      <c r="B335" s="3"/>
      <c r="C335" s="7"/>
      <c r="D335" s="20">
        <v>4430</v>
      </c>
      <c r="E335" s="21" t="s">
        <v>17</v>
      </c>
      <c r="F335" s="30">
        <v>20212</v>
      </c>
      <c r="G335" s="30">
        <v>20337</v>
      </c>
      <c r="H335" s="30">
        <v>0</v>
      </c>
      <c r="I335" s="42">
        <f t="shared" si="28"/>
        <v>20337</v>
      </c>
      <c r="J335" s="49">
        <f t="shared" si="26"/>
        <v>1.0061844448842272</v>
      </c>
      <c r="K335" s="47"/>
    </row>
    <row r="336" spans="1:11" ht="23.25" customHeight="1">
      <c r="A336" s="3"/>
      <c r="B336" s="3"/>
      <c r="C336" s="7"/>
      <c r="D336" s="20">
        <v>4440</v>
      </c>
      <c r="E336" s="27" t="s">
        <v>73</v>
      </c>
      <c r="F336" s="30">
        <v>181588</v>
      </c>
      <c r="G336" s="30">
        <v>184439</v>
      </c>
      <c r="H336" s="30">
        <v>0</v>
      </c>
      <c r="I336" s="42">
        <f t="shared" si="28"/>
        <v>184439</v>
      </c>
      <c r="J336" s="49">
        <f t="shared" si="26"/>
        <v>1.0157003766768729</v>
      </c>
      <c r="K336" s="47"/>
    </row>
    <row r="337" spans="1:11" ht="10.5" customHeight="1">
      <c r="A337" s="3"/>
      <c r="B337" s="3"/>
      <c r="C337" s="7"/>
      <c r="D337" s="20">
        <v>4480</v>
      </c>
      <c r="E337" s="21" t="s">
        <v>23</v>
      </c>
      <c r="F337" s="30">
        <v>10046</v>
      </c>
      <c r="G337" s="30">
        <v>10887</v>
      </c>
      <c r="H337" s="30">
        <v>0</v>
      </c>
      <c r="I337" s="42">
        <f t="shared" si="28"/>
        <v>10887</v>
      </c>
      <c r="J337" s="49">
        <f t="shared" si="26"/>
        <v>1.0837149114075253</v>
      </c>
      <c r="K337" s="47"/>
    </row>
    <row r="338" spans="1:11" ht="22.5" customHeight="1">
      <c r="A338" s="3"/>
      <c r="B338" s="3"/>
      <c r="C338" s="7"/>
      <c r="D338" s="20">
        <v>4520</v>
      </c>
      <c r="E338" s="27" t="s">
        <v>74</v>
      </c>
      <c r="F338" s="30">
        <v>10617</v>
      </c>
      <c r="G338" s="30">
        <v>10617</v>
      </c>
      <c r="H338" s="30">
        <v>0</v>
      </c>
      <c r="I338" s="42">
        <f t="shared" si="28"/>
        <v>10617</v>
      </c>
      <c r="J338" s="49">
        <f t="shared" si="26"/>
        <v>1</v>
      </c>
      <c r="K338" s="47"/>
    </row>
    <row r="339" spans="1:11" ht="24.75" customHeight="1">
      <c r="A339" s="3"/>
      <c r="B339" s="3"/>
      <c r="C339" s="7"/>
      <c r="D339" s="20">
        <v>6050</v>
      </c>
      <c r="E339" s="27" t="s">
        <v>77</v>
      </c>
      <c r="F339" s="30">
        <v>226564</v>
      </c>
      <c r="G339" s="30">
        <v>621000</v>
      </c>
      <c r="H339" s="30">
        <v>0</v>
      </c>
      <c r="I339" s="42">
        <f t="shared" si="28"/>
        <v>621000</v>
      </c>
      <c r="J339" s="49">
        <f t="shared" si="26"/>
        <v>2.7409473702794793</v>
      </c>
      <c r="K339" s="47"/>
    </row>
    <row r="340" spans="1:11" ht="24.75" customHeight="1">
      <c r="A340" s="3"/>
      <c r="B340" s="3"/>
      <c r="C340" s="7"/>
      <c r="D340" s="20">
        <v>6060</v>
      </c>
      <c r="E340" s="27" t="s">
        <v>78</v>
      </c>
      <c r="F340" s="30">
        <v>2000</v>
      </c>
      <c r="G340" s="30">
        <v>86000</v>
      </c>
      <c r="H340" s="30">
        <v>0</v>
      </c>
      <c r="I340" s="42">
        <f t="shared" si="28"/>
        <v>86000</v>
      </c>
      <c r="J340" s="49">
        <f t="shared" si="26"/>
        <v>43</v>
      </c>
      <c r="K340" s="47"/>
    </row>
    <row r="341" spans="1:11" ht="10.5" customHeight="1">
      <c r="A341" s="3"/>
      <c r="B341" s="23">
        <v>85204</v>
      </c>
      <c r="C341" s="16"/>
      <c r="D341" s="18"/>
      <c r="E341" s="19" t="s">
        <v>56</v>
      </c>
      <c r="F341" s="29">
        <f>SUM(F342:F346)</f>
        <v>511600</v>
      </c>
      <c r="G341" s="29">
        <f>SUM(G342:G346)</f>
        <v>644662</v>
      </c>
      <c r="H341" s="29">
        <f>SUM(H342:H346)</f>
        <v>0</v>
      </c>
      <c r="I341" s="46">
        <f>SUM(I342:I346)</f>
        <v>644662</v>
      </c>
      <c r="J341" s="48">
        <f t="shared" si="26"/>
        <v>1.2600899139953088</v>
      </c>
      <c r="K341" s="47"/>
    </row>
    <row r="342" spans="1:11" ht="10.5" customHeight="1">
      <c r="A342" s="3"/>
      <c r="B342" s="3"/>
      <c r="C342" s="7"/>
      <c r="D342" s="20">
        <v>3110</v>
      </c>
      <c r="E342" s="21" t="s">
        <v>54</v>
      </c>
      <c r="F342" s="30">
        <v>485720</v>
      </c>
      <c r="G342" s="30">
        <v>614944</v>
      </c>
      <c r="H342" s="30">
        <v>0</v>
      </c>
      <c r="I342" s="42">
        <f>SUM(G342:H342)</f>
        <v>614944</v>
      </c>
      <c r="J342" s="49">
        <f t="shared" si="26"/>
        <v>1.2660462818084492</v>
      </c>
      <c r="K342" s="47"/>
    </row>
    <row r="343" spans="1:11" ht="10.5" customHeight="1">
      <c r="A343" s="3"/>
      <c r="B343" s="3"/>
      <c r="C343" s="7"/>
      <c r="D343" s="20">
        <v>4110</v>
      </c>
      <c r="E343" s="21" t="s">
        <v>11</v>
      </c>
      <c r="F343" s="30">
        <v>3493</v>
      </c>
      <c r="G343" s="30">
        <v>3961</v>
      </c>
      <c r="H343" s="30">
        <v>0</v>
      </c>
      <c r="I343" s="42">
        <f>SUM(G343:H343)</f>
        <v>3961</v>
      </c>
      <c r="J343" s="49">
        <f t="shared" si="26"/>
        <v>1.1339822502147152</v>
      </c>
      <c r="K343" s="47"/>
    </row>
    <row r="344" spans="1:11" ht="10.5" customHeight="1">
      <c r="A344" s="3"/>
      <c r="B344" s="3"/>
      <c r="C344" s="7"/>
      <c r="D344" s="20">
        <v>4120</v>
      </c>
      <c r="E344" s="21" t="s">
        <v>12</v>
      </c>
      <c r="F344" s="30">
        <v>527</v>
      </c>
      <c r="G344" s="30">
        <v>597</v>
      </c>
      <c r="H344" s="30">
        <v>0</v>
      </c>
      <c r="I344" s="42">
        <f>SUM(G344:H344)</f>
        <v>597</v>
      </c>
      <c r="J344" s="49">
        <f t="shared" si="26"/>
        <v>1.1328273244781784</v>
      </c>
      <c r="K344" s="47"/>
    </row>
    <row r="345" spans="1:11" ht="10.5" customHeight="1">
      <c r="A345" s="3"/>
      <c r="B345" s="3"/>
      <c r="C345" s="7"/>
      <c r="D345" s="20">
        <v>4210</v>
      </c>
      <c r="E345" s="21" t="s">
        <v>13</v>
      </c>
      <c r="F345" s="30">
        <v>381</v>
      </c>
      <c r="G345" s="30">
        <v>800</v>
      </c>
      <c r="H345" s="30">
        <v>0</v>
      </c>
      <c r="I345" s="42">
        <f>SUM(G345:H345)</f>
        <v>800</v>
      </c>
      <c r="J345" s="49">
        <f t="shared" si="26"/>
        <v>2.099737532808399</v>
      </c>
      <c r="K345" s="47"/>
    </row>
    <row r="346" spans="1:11" ht="10.5" customHeight="1">
      <c r="A346" s="3"/>
      <c r="B346" s="3"/>
      <c r="C346" s="7"/>
      <c r="D346" s="20">
        <v>4300</v>
      </c>
      <c r="E346" s="21" t="s">
        <v>8</v>
      </c>
      <c r="F346" s="30">
        <v>21479</v>
      </c>
      <c r="G346" s="30">
        <v>24360</v>
      </c>
      <c r="H346" s="30">
        <v>0</v>
      </c>
      <c r="I346" s="42">
        <f>SUM(G346:H346)</f>
        <v>24360</v>
      </c>
      <c r="J346" s="49">
        <f t="shared" si="26"/>
        <v>1.1341310116858327</v>
      </c>
      <c r="K346" s="47"/>
    </row>
    <row r="347" spans="1:11" ht="24.75" customHeight="1">
      <c r="A347" s="3"/>
      <c r="B347" s="23">
        <v>85216</v>
      </c>
      <c r="C347" s="16"/>
      <c r="D347" s="18"/>
      <c r="E347" s="56" t="s">
        <v>102</v>
      </c>
      <c r="F347" s="29">
        <f>+F348</f>
        <v>35000</v>
      </c>
      <c r="G347" s="29">
        <f>SUM(G348)</f>
        <v>0</v>
      </c>
      <c r="H347" s="29">
        <f>SUM(H348)</f>
        <v>36600</v>
      </c>
      <c r="I347" s="41">
        <f>SUM(I348)</f>
        <v>36600</v>
      </c>
      <c r="J347" s="48">
        <f t="shared" si="26"/>
        <v>1.0457142857142858</v>
      </c>
      <c r="K347" s="47"/>
    </row>
    <row r="348" spans="1:11" ht="10.5" customHeight="1">
      <c r="A348" s="3"/>
      <c r="B348" s="3"/>
      <c r="C348" s="7"/>
      <c r="D348" s="20">
        <v>3110</v>
      </c>
      <c r="E348" s="21" t="s">
        <v>54</v>
      </c>
      <c r="F348" s="30">
        <v>35000</v>
      </c>
      <c r="G348" s="30">
        <v>0</v>
      </c>
      <c r="H348" s="30">
        <v>36600</v>
      </c>
      <c r="I348" s="42">
        <f>SUM(G348:H348)</f>
        <v>36600</v>
      </c>
      <c r="J348" s="49">
        <f t="shared" si="26"/>
        <v>1.0457142857142858</v>
      </c>
      <c r="K348" s="47"/>
    </row>
    <row r="349" spans="1:11" ht="10.5" customHeight="1">
      <c r="A349" s="3"/>
      <c r="B349" s="23">
        <v>85218</v>
      </c>
      <c r="C349" s="16"/>
      <c r="D349" s="18"/>
      <c r="E349" s="19" t="s">
        <v>57</v>
      </c>
      <c r="F349" s="29">
        <f>SUM(F356:F362,F350:F355)</f>
        <v>360645</v>
      </c>
      <c r="G349" s="29">
        <f>SUM(G356:G362,G350:G355)</f>
        <v>370438</v>
      </c>
      <c r="H349" s="29">
        <f>SUM(H356:H362,H350:H355)</f>
        <v>0</v>
      </c>
      <c r="I349" s="29">
        <f>SUM(I356:I362,I350:I355)</f>
        <v>370438</v>
      </c>
      <c r="J349" s="48">
        <f t="shared" si="26"/>
        <v>1.0271541266342248</v>
      </c>
      <c r="K349" s="47"/>
    </row>
    <row r="350" spans="1:11" ht="23.25" customHeight="1">
      <c r="A350" s="3"/>
      <c r="B350" s="3"/>
      <c r="C350" s="7"/>
      <c r="D350" s="20">
        <v>3020</v>
      </c>
      <c r="E350" s="27" t="s">
        <v>71</v>
      </c>
      <c r="F350" s="30">
        <v>250</v>
      </c>
      <c r="G350" s="30">
        <v>250</v>
      </c>
      <c r="H350" s="30"/>
      <c r="I350" s="42">
        <f aca="true" t="shared" si="29" ref="I350:I362">SUM(G350:H350)</f>
        <v>250</v>
      </c>
      <c r="J350" s="49">
        <f t="shared" si="26"/>
        <v>1</v>
      </c>
      <c r="K350" s="47"/>
    </row>
    <row r="351" spans="1:11" ht="12" customHeight="1">
      <c r="A351" s="3"/>
      <c r="B351" s="3"/>
      <c r="C351" s="7"/>
      <c r="D351" s="20">
        <v>4010</v>
      </c>
      <c r="E351" s="21" t="s">
        <v>70</v>
      </c>
      <c r="F351" s="30">
        <v>200797</v>
      </c>
      <c r="G351" s="30">
        <v>209733</v>
      </c>
      <c r="H351" s="30"/>
      <c r="I351" s="42">
        <f t="shared" si="29"/>
        <v>209733</v>
      </c>
      <c r="J351" s="49">
        <f t="shared" si="26"/>
        <v>1.044502656912205</v>
      </c>
      <c r="K351" s="47"/>
    </row>
    <row r="352" spans="1:11" ht="10.5" customHeight="1">
      <c r="A352" s="3"/>
      <c r="B352" s="3"/>
      <c r="C352" s="7"/>
      <c r="D352" s="20">
        <v>4040</v>
      </c>
      <c r="E352" s="21" t="s">
        <v>10</v>
      </c>
      <c r="F352" s="30">
        <v>16094</v>
      </c>
      <c r="G352" s="30">
        <v>17493</v>
      </c>
      <c r="H352" s="30"/>
      <c r="I352" s="42">
        <f t="shared" si="29"/>
        <v>17493</v>
      </c>
      <c r="J352" s="49">
        <f t="shared" si="26"/>
        <v>1.0869268050205045</v>
      </c>
      <c r="K352" s="47"/>
    </row>
    <row r="353" spans="1:11" ht="10.5" customHeight="1">
      <c r="A353" s="3"/>
      <c r="B353" s="3"/>
      <c r="C353" s="7"/>
      <c r="D353" s="20">
        <v>4110</v>
      </c>
      <c r="E353" s="21" t="s">
        <v>11</v>
      </c>
      <c r="F353" s="30">
        <v>38616</v>
      </c>
      <c r="G353" s="30">
        <v>39906</v>
      </c>
      <c r="H353" s="30"/>
      <c r="I353" s="42">
        <f t="shared" si="29"/>
        <v>39906</v>
      </c>
      <c r="J353" s="49">
        <f t="shared" si="26"/>
        <v>1.033405842137974</v>
      </c>
      <c r="K353" s="47"/>
    </row>
    <row r="354" spans="1:11" ht="10.5" customHeight="1">
      <c r="A354" s="3"/>
      <c r="B354" s="3"/>
      <c r="C354" s="7"/>
      <c r="D354" s="20">
        <v>4120</v>
      </c>
      <c r="E354" s="21" t="s">
        <v>12</v>
      </c>
      <c r="F354" s="30">
        <v>4995</v>
      </c>
      <c r="G354" s="30">
        <v>5514</v>
      </c>
      <c r="H354" s="30"/>
      <c r="I354" s="42">
        <f t="shared" si="29"/>
        <v>5514</v>
      </c>
      <c r="J354" s="49">
        <f t="shared" si="26"/>
        <v>1.1039039039039038</v>
      </c>
      <c r="K354" s="47"/>
    </row>
    <row r="355" spans="1:11" ht="10.5" customHeight="1">
      <c r="A355" s="68"/>
      <c r="B355" s="68"/>
      <c r="C355" s="69"/>
      <c r="D355" s="70">
        <v>4210</v>
      </c>
      <c r="E355" s="71" t="s">
        <v>13</v>
      </c>
      <c r="F355" s="35">
        <v>21828</v>
      </c>
      <c r="G355" s="35">
        <v>21828</v>
      </c>
      <c r="H355" s="35">
        <v>0</v>
      </c>
      <c r="I355" s="72">
        <f t="shared" si="29"/>
        <v>21828</v>
      </c>
      <c r="J355" s="49">
        <f t="shared" si="26"/>
        <v>1</v>
      </c>
      <c r="K355" s="77">
        <f>SUM(G353:G354)</f>
        <v>45420</v>
      </c>
    </row>
    <row r="356" spans="1:11" ht="10.5" customHeight="1">
      <c r="A356" s="3"/>
      <c r="B356" s="3"/>
      <c r="C356" s="7"/>
      <c r="D356" s="20">
        <v>4260</v>
      </c>
      <c r="E356" s="21" t="s">
        <v>14</v>
      </c>
      <c r="F356" s="30">
        <v>2000</v>
      </c>
      <c r="G356" s="30">
        <v>2000</v>
      </c>
      <c r="H356" s="30">
        <v>0</v>
      </c>
      <c r="I356" s="42">
        <f t="shared" si="29"/>
        <v>2000</v>
      </c>
      <c r="J356" s="49">
        <f t="shared" si="26"/>
        <v>1</v>
      </c>
      <c r="K356" s="47"/>
    </row>
    <row r="357" spans="1:11" ht="10.5" customHeight="1">
      <c r="A357" s="3"/>
      <c r="B357" s="3"/>
      <c r="C357" s="7"/>
      <c r="D357" s="20">
        <v>4270</v>
      </c>
      <c r="E357" s="21" t="s">
        <v>15</v>
      </c>
      <c r="F357" s="30">
        <v>0</v>
      </c>
      <c r="G357" s="30"/>
      <c r="H357" s="30">
        <v>0</v>
      </c>
      <c r="I357" s="42">
        <f t="shared" si="29"/>
        <v>0</v>
      </c>
      <c r="J357" s="49" t="e">
        <f t="shared" si="26"/>
        <v>#DIV/0!</v>
      </c>
      <c r="K357" s="47"/>
    </row>
    <row r="358" spans="1:11" ht="10.5" customHeight="1">
      <c r="A358" s="3"/>
      <c r="B358" s="3"/>
      <c r="C358" s="7"/>
      <c r="D358" s="20">
        <v>4300</v>
      </c>
      <c r="E358" s="21" t="s">
        <v>8</v>
      </c>
      <c r="F358" s="30">
        <v>65048</v>
      </c>
      <c r="G358" s="30">
        <v>62959</v>
      </c>
      <c r="H358" s="30">
        <v>0</v>
      </c>
      <c r="I358" s="42">
        <f t="shared" si="29"/>
        <v>62959</v>
      </c>
      <c r="J358" s="49">
        <f t="shared" si="26"/>
        <v>0.9678852539663018</v>
      </c>
      <c r="K358" s="47"/>
    </row>
    <row r="359" spans="1:11" ht="10.5" customHeight="1">
      <c r="A359" s="3"/>
      <c r="B359" s="3"/>
      <c r="C359" s="7"/>
      <c r="D359" s="20">
        <v>4410</v>
      </c>
      <c r="E359" s="21" t="s">
        <v>16</v>
      </c>
      <c r="F359" s="30">
        <v>4156</v>
      </c>
      <c r="G359" s="30">
        <v>3428</v>
      </c>
      <c r="H359" s="30">
        <v>0</v>
      </c>
      <c r="I359" s="42">
        <f t="shared" si="29"/>
        <v>3428</v>
      </c>
      <c r="J359" s="49">
        <f t="shared" si="26"/>
        <v>0.8248315688161694</v>
      </c>
      <c r="K359" s="77">
        <f>SUM(G350,G355:G361)</f>
        <v>91237</v>
      </c>
    </row>
    <row r="360" spans="1:11" ht="10.5" customHeight="1">
      <c r="A360" s="3"/>
      <c r="B360" s="3"/>
      <c r="C360" s="7"/>
      <c r="D360" s="20">
        <v>4420</v>
      </c>
      <c r="E360" s="21" t="s">
        <v>32</v>
      </c>
      <c r="F360" s="30">
        <v>572</v>
      </c>
      <c r="G360" s="30">
        <v>572</v>
      </c>
      <c r="H360" s="30">
        <v>0</v>
      </c>
      <c r="I360" s="42">
        <f t="shared" si="29"/>
        <v>572</v>
      </c>
      <c r="J360" s="49">
        <f aca="true" t="shared" si="30" ref="J360:J406">+I360/F360</f>
        <v>1</v>
      </c>
      <c r="K360" s="47"/>
    </row>
    <row r="361" spans="1:11" ht="10.5" customHeight="1">
      <c r="A361" s="3"/>
      <c r="B361" s="3"/>
      <c r="C361" s="7"/>
      <c r="D361" s="20">
        <v>4430</v>
      </c>
      <c r="E361" s="21" t="s">
        <v>17</v>
      </c>
      <c r="F361" s="30">
        <v>200</v>
      </c>
      <c r="G361" s="30">
        <v>200</v>
      </c>
      <c r="H361" s="30">
        <v>0</v>
      </c>
      <c r="I361" s="42">
        <f t="shared" si="29"/>
        <v>200</v>
      </c>
      <c r="J361" s="49">
        <f t="shared" si="30"/>
        <v>1</v>
      </c>
      <c r="K361" s="47"/>
    </row>
    <row r="362" spans="1:11" ht="21.75" customHeight="1">
      <c r="A362" s="3"/>
      <c r="B362" s="3"/>
      <c r="C362" s="7"/>
      <c r="D362" s="20">
        <v>4440</v>
      </c>
      <c r="E362" s="27" t="s">
        <v>73</v>
      </c>
      <c r="F362" s="30">
        <v>6089</v>
      </c>
      <c r="G362" s="30">
        <v>6555</v>
      </c>
      <c r="H362" s="30">
        <v>0</v>
      </c>
      <c r="I362" s="42">
        <f t="shared" si="29"/>
        <v>6555</v>
      </c>
      <c r="J362" s="49">
        <f t="shared" si="30"/>
        <v>1.076531450156019</v>
      </c>
      <c r="K362" s="47"/>
    </row>
    <row r="363" spans="1:11" ht="33" customHeight="1">
      <c r="A363" s="3"/>
      <c r="B363" s="36">
        <v>85220</v>
      </c>
      <c r="C363" s="15"/>
      <c r="D363" s="14"/>
      <c r="E363" s="53" t="s">
        <v>103</v>
      </c>
      <c r="F363" s="31">
        <f>SUM(F364)</f>
        <v>62400</v>
      </c>
      <c r="G363" s="31">
        <f>SUM(G364)</f>
        <v>80000</v>
      </c>
      <c r="H363" s="31">
        <f>SUM(H364)</f>
        <v>0</v>
      </c>
      <c r="I363" s="43">
        <f>SUM(I364)</f>
        <v>80000</v>
      </c>
      <c r="J363" s="48">
        <f t="shared" si="30"/>
        <v>1.2820512820512822</v>
      </c>
      <c r="K363" s="47"/>
    </row>
    <row r="364" spans="1:11" ht="45" customHeight="1">
      <c r="A364" s="3"/>
      <c r="B364" s="3"/>
      <c r="C364" s="2"/>
      <c r="D364" s="24">
        <v>2830</v>
      </c>
      <c r="E364" s="54" t="s">
        <v>123</v>
      </c>
      <c r="F364" s="33">
        <v>62400</v>
      </c>
      <c r="G364" s="33">
        <v>80000</v>
      </c>
      <c r="H364" s="33">
        <v>0</v>
      </c>
      <c r="I364" s="45">
        <f>SUM(G364:H364)</f>
        <v>80000</v>
      </c>
      <c r="J364" s="49">
        <f t="shared" si="30"/>
        <v>1.2820512820512822</v>
      </c>
      <c r="K364" s="47"/>
    </row>
    <row r="365" spans="1:11" ht="14.25" customHeight="1">
      <c r="A365" s="3"/>
      <c r="B365" s="23">
        <v>85226</v>
      </c>
      <c r="C365" s="16"/>
      <c r="D365" s="18"/>
      <c r="E365" s="19" t="s">
        <v>114</v>
      </c>
      <c r="F365" s="29">
        <f>SUM(F366:F370)</f>
        <v>16850</v>
      </c>
      <c r="G365" s="29">
        <f>SUM(G366:G370)</f>
        <v>16845</v>
      </c>
      <c r="H365" s="29">
        <f>SUM(H366:H370)</f>
        <v>0</v>
      </c>
      <c r="I365" s="29">
        <f>SUM(I366:I370)</f>
        <v>16845</v>
      </c>
      <c r="J365" s="48">
        <f t="shared" si="30"/>
        <v>0.9997032640949555</v>
      </c>
      <c r="K365" s="47"/>
    </row>
    <row r="366" spans="1:11" ht="10.5" customHeight="1">
      <c r="A366" s="3"/>
      <c r="B366" s="34"/>
      <c r="C366" s="7"/>
      <c r="D366" s="20">
        <v>4010</v>
      </c>
      <c r="E366" s="21" t="s">
        <v>70</v>
      </c>
      <c r="F366" s="84">
        <v>9500</v>
      </c>
      <c r="G366" s="84">
        <v>9491</v>
      </c>
      <c r="H366" s="84"/>
      <c r="I366" s="42">
        <f>SUM(G366:H366)</f>
        <v>9491</v>
      </c>
      <c r="J366" s="49">
        <f t="shared" si="30"/>
        <v>0.9990526315789474</v>
      </c>
      <c r="K366" s="47"/>
    </row>
    <row r="367" spans="1:11" ht="11.25" customHeight="1">
      <c r="A367" s="3"/>
      <c r="B367" s="34"/>
      <c r="C367" s="7"/>
      <c r="D367" s="20">
        <v>4110</v>
      </c>
      <c r="E367" s="21" t="s">
        <v>11</v>
      </c>
      <c r="F367" s="84">
        <v>1699</v>
      </c>
      <c r="G367" s="84">
        <v>1697</v>
      </c>
      <c r="H367" s="84"/>
      <c r="I367" s="42">
        <f>SUM(G367:H367)</f>
        <v>1697</v>
      </c>
      <c r="J367" s="49">
        <f t="shared" si="30"/>
        <v>0.9988228369629194</v>
      </c>
      <c r="K367" s="47"/>
    </row>
    <row r="368" spans="1:11" ht="12.75" customHeight="1">
      <c r="A368" s="3"/>
      <c r="B368" s="34"/>
      <c r="C368" s="7"/>
      <c r="D368" s="20">
        <v>4120</v>
      </c>
      <c r="E368" s="21" t="s">
        <v>12</v>
      </c>
      <c r="F368" s="84">
        <v>201</v>
      </c>
      <c r="G368" s="84">
        <v>207</v>
      </c>
      <c r="H368" s="84"/>
      <c r="I368" s="42">
        <f>SUM(G368:H368)</f>
        <v>207</v>
      </c>
      <c r="J368" s="49">
        <f t="shared" si="30"/>
        <v>1.0298507462686568</v>
      </c>
      <c r="K368" s="77">
        <f>SUM(G367:G368)</f>
        <v>1904</v>
      </c>
    </row>
    <row r="369" spans="1:11" ht="11.25" customHeight="1">
      <c r="A369" s="3"/>
      <c r="B369" s="3"/>
      <c r="C369" s="7"/>
      <c r="D369" s="20">
        <v>4210</v>
      </c>
      <c r="E369" s="21" t="s">
        <v>13</v>
      </c>
      <c r="F369" s="30">
        <v>980</v>
      </c>
      <c r="G369" s="30">
        <v>200</v>
      </c>
      <c r="H369" s="30">
        <v>0</v>
      </c>
      <c r="I369" s="42">
        <f>SUM(G369:H369)</f>
        <v>200</v>
      </c>
      <c r="J369" s="49">
        <f t="shared" si="30"/>
        <v>0.20408163265306123</v>
      </c>
      <c r="K369" s="47"/>
    </row>
    <row r="370" spans="1:11" ht="12.75" customHeight="1">
      <c r="A370" s="3"/>
      <c r="B370" s="3"/>
      <c r="C370" s="7"/>
      <c r="D370" s="20">
        <v>4300</v>
      </c>
      <c r="E370" s="21" t="s">
        <v>8</v>
      </c>
      <c r="F370" s="30">
        <v>4470</v>
      </c>
      <c r="G370" s="30">
        <v>5250</v>
      </c>
      <c r="H370" s="30">
        <v>0</v>
      </c>
      <c r="I370" s="42">
        <f>SUM(G370:H370)</f>
        <v>5250</v>
      </c>
      <c r="J370" s="49">
        <f t="shared" si="30"/>
        <v>1.174496644295302</v>
      </c>
      <c r="K370" s="77">
        <f>SUM(G369:G370)</f>
        <v>5450</v>
      </c>
    </row>
    <row r="371" spans="1:11" ht="12.75" customHeight="1">
      <c r="A371" s="3"/>
      <c r="B371" s="23">
        <v>85295</v>
      </c>
      <c r="C371" s="16"/>
      <c r="D371" s="18"/>
      <c r="E371" s="19" t="s">
        <v>25</v>
      </c>
      <c r="F371" s="29">
        <f>+F372</f>
        <v>0</v>
      </c>
      <c r="G371" s="29">
        <f>+G372</f>
        <v>5000</v>
      </c>
      <c r="H371" s="29">
        <f>+H372</f>
        <v>0</v>
      </c>
      <c r="I371" s="29">
        <f>+I372</f>
        <v>5000</v>
      </c>
      <c r="J371" s="48" t="e">
        <f t="shared" si="30"/>
        <v>#DIV/0!</v>
      </c>
      <c r="K371" s="47"/>
    </row>
    <row r="372" spans="1:11" ht="12.75" customHeight="1">
      <c r="A372" s="3"/>
      <c r="B372" s="3"/>
      <c r="C372" s="7"/>
      <c r="D372" s="20">
        <v>4300</v>
      </c>
      <c r="E372" s="21" t="s">
        <v>8</v>
      </c>
      <c r="F372" s="30"/>
      <c r="G372" s="30">
        <v>5000</v>
      </c>
      <c r="H372" s="30"/>
      <c r="I372" s="42">
        <f>SUM(G372:H372)</f>
        <v>5000</v>
      </c>
      <c r="J372" s="49" t="e">
        <f t="shared" si="30"/>
        <v>#DIV/0!</v>
      </c>
      <c r="K372" s="47"/>
    </row>
    <row r="373" spans="1:11" ht="21.75" customHeight="1">
      <c r="A373" s="25">
        <v>853</v>
      </c>
      <c r="B373" s="8"/>
      <c r="C373" s="8"/>
      <c r="D373" s="12"/>
      <c r="E373" s="82" t="s">
        <v>121</v>
      </c>
      <c r="F373" s="28">
        <f>SUM(F374,F385,F399,F401)</f>
        <v>966666</v>
      </c>
      <c r="G373" s="124">
        <f>SUM(G374,G385,G399,G401)</f>
        <v>847566</v>
      </c>
      <c r="H373" s="28">
        <f>SUM(H374,H385,H399,H401)</f>
        <v>90200</v>
      </c>
      <c r="I373" s="28">
        <f>SUM(I374,I385,I399,I401)</f>
        <v>937766</v>
      </c>
      <c r="J373" s="50">
        <f t="shared" si="30"/>
        <v>0.9701034276575363</v>
      </c>
      <c r="K373" s="47"/>
    </row>
    <row r="374" spans="1:11" ht="23.25" customHeight="1">
      <c r="A374" s="3"/>
      <c r="B374" s="23">
        <v>85321</v>
      </c>
      <c r="C374" s="16"/>
      <c r="D374" s="18"/>
      <c r="E374" s="56" t="s">
        <v>104</v>
      </c>
      <c r="F374" s="29">
        <f>SUM(F375:F384)</f>
        <v>114900</v>
      </c>
      <c r="G374" s="123">
        <f>SUM(G375:G384)</f>
        <v>0</v>
      </c>
      <c r="H374" s="29">
        <f>SUM(H375:H384)</f>
        <v>90200</v>
      </c>
      <c r="I374" s="29">
        <f>SUM(I375:I384)</f>
        <v>90200</v>
      </c>
      <c r="J374" s="48">
        <f t="shared" si="30"/>
        <v>0.7850304612706701</v>
      </c>
      <c r="K374" s="47"/>
    </row>
    <row r="375" spans="1:11" ht="12" customHeight="1">
      <c r="A375" s="3"/>
      <c r="B375" s="3"/>
      <c r="C375" s="7"/>
      <c r="D375" s="20">
        <v>4010</v>
      </c>
      <c r="E375" s="21" t="s">
        <v>70</v>
      </c>
      <c r="F375" s="30">
        <v>30362</v>
      </c>
      <c r="G375" s="30">
        <v>0</v>
      </c>
      <c r="H375" s="30">
        <v>32462</v>
      </c>
      <c r="I375" s="42">
        <f aca="true" t="shared" si="31" ref="I375:I384">SUM(G375:H375)</f>
        <v>32462</v>
      </c>
      <c r="J375" s="49">
        <f t="shared" si="30"/>
        <v>1.0691654041235754</v>
      </c>
      <c r="K375" s="47"/>
    </row>
    <row r="376" spans="1:11" ht="10.5" customHeight="1">
      <c r="A376" s="3"/>
      <c r="B376" s="3"/>
      <c r="C376" s="7"/>
      <c r="D376" s="20">
        <v>4040</v>
      </c>
      <c r="E376" s="21" t="s">
        <v>10</v>
      </c>
      <c r="F376" s="30">
        <v>1588</v>
      </c>
      <c r="G376" s="30">
        <v>0</v>
      </c>
      <c r="H376" s="30">
        <v>2786</v>
      </c>
      <c r="I376" s="42">
        <f t="shared" si="31"/>
        <v>2786</v>
      </c>
      <c r="J376" s="49">
        <f t="shared" si="30"/>
        <v>1.7544080604534005</v>
      </c>
      <c r="K376" s="47"/>
    </row>
    <row r="377" spans="1:11" ht="10.5" customHeight="1">
      <c r="A377" s="3"/>
      <c r="B377" s="3"/>
      <c r="C377" s="7"/>
      <c r="D377" s="20">
        <v>4110</v>
      </c>
      <c r="E377" s="21" t="s">
        <v>11</v>
      </c>
      <c r="F377" s="30">
        <v>8908</v>
      </c>
      <c r="G377" s="30">
        <v>0</v>
      </c>
      <c r="H377" s="30">
        <v>7300</v>
      </c>
      <c r="I377" s="42">
        <f t="shared" si="31"/>
        <v>7300</v>
      </c>
      <c r="J377" s="49">
        <f t="shared" si="30"/>
        <v>0.819488100583745</v>
      </c>
      <c r="K377" s="77">
        <f>SUM(H377:H378)</f>
        <v>8321</v>
      </c>
    </row>
    <row r="378" spans="1:11" ht="10.5" customHeight="1">
      <c r="A378" s="3"/>
      <c r="B378" s="3"/>
      <c r="C378" s="7"/>
      <c r="D378" s="20">
        <v>4120</v>
      </c>
      <c r="E378" s="21" t="s">
        <v>12</v>
      </c>
      <c r="F378" s="30">
        <v>1065</v>
      </c>
      <c r="G378" s="30">
        <v>0</v>
      </c>
      <c r="H378" s="30">
        <v>1021</v>
      </c>
      <c r="I378" s="42">
        <f t="shared" si="31"/>
        <v>1021</v>
      </c>
      <c r="J378" s="49">
        <f t="shared" si="30"/>
        <v>0.9586854460093897</v>
      </c>
      <c r="K378" s="47"/>
    </row>
    <row r="379" spans="1:11" ht="10.5" customHeight="1">
      <c r="A379" s="3"/>
      <c r="B379" s="3"/>
      <c r="C379" s="7"/>
      <c r="D379" s="20">
        <v>4210</v>
      </c>
      <c r="E379" s="21" t="s">
        <v>13</v>
      </c>
      <c r="F379" s="30">
        <v>11194</v>
      </c>
      <c r="G379" s="30">
        <v>0</v>
      </c>
      <c r="H379" s="30">
        <v>3200</v>
      </c>
      <c r="I379" s="42">
        <f t="shared" si="31"/>
        <v>3200</v>
      </c>
      <c r="J379" s="49">
        <f t="shared" si="30"/>
        <v>0.2858674289798106</v>
      </c>
      <c r="K379" s="47"/>
    </row>
    <row r="380" spans="1:11" ht="10.5" customHeight="1">
      <c r="A380" s="3"/>
      <c r="B380" s="3"/>
      <c r="C380" s="7"/>
      <c r="D380" s="20">
        <v>4270</v>
      </c>
      <c r="E380" s="21" t="s">
        <v>15</v>
      </c>
      <c r="F380" s="30">
        <v>3820</v>
      </c>
      <c r="G380" s="30">
        <v>0</v>
      </c>
      <c r="H380" s="30">
        <v>0</v>
      </c>
      <c r="I380" s="42">
        <f t="shared" si="31"/>
        <v>0</v>
      </c>
      <c r="J380" s="49">
        <f t="shared" si="30"/>
        <v>0</v>
      </c>
      <c r="K380" s="47"/>
    </row>
    <row r="381" spans="1:11" ht="10.5" customHeight="1">
      <c r="A381" s="3"/>
      <c r="B381" s="3"/>
      <c r="C381" s="7"/>
      <c r="D381" s="20">
        <v>4300</v>
      </c>
      <c r="E381" s="21" t="s">
        <v>8</v>
      </c>
      <c r="F381" s="30">
        <v>43883</v>
      </c>
      <c r="G381" s="30">
        <v>0</v>
      </c>
      <c r="H381" s="30">
        <v>42363</v>
      </c>
      <c r="I381" s="42">
        <f t="shared" si="31"/>
        <v>42363</v>
      </c>
      <c r="J381" s="49">
        <f t="shared" si="30"/>
        <v>0.9653624410363922</v>
      </c>
      <c r="K381" s="77">
        <f>SUM(H379:H382)</f>
        <v>45596</v>
      </c>
    </row>
    <row r="382" spans="1:11" ht="10.5" customHeight="1">
      <c r="A382" s="3"/>
      <c r="B382" s="3"/>
      <c r="C382" s="7"/>
      <c r="D382" s="20">
        <v>4410</v>
      </c>
      <c r="E382" s="21" t="s">
        <v>16</v>
      </c>
      <c r="F382" s="30">
        <v>65</v>
      </c>
      <c r="G382" s="30">
        <v>0</v>
      </c>
      <c r="H382" s="30">
        <v>33</v>
      </c>
      <c r="I382" s="42">
        <f t="shared" si="31"/>
        <v>33</v>
      </c>
      <c r="J382" s="49">
        <f t="shared" si="30"/>
        <v>0.5076923076923077</v>
      </c>
      <c r="K382" s="47"/>
    </row>
    <row r="383" spans="1:11" ht="23.25" customHeight="1">
      <c r="A383" s="3"/>
      <c r="B383" s="3"/>
      <c r="C383" s="7"/>
      <c r="D383" s="20">
        <v>4440</v>
      </c>
      <c r="E383" s="27" t="s">
        <v>73</v>
      </c>
      <c r="F383" s="30">
        <v>1015</v>
      </c>
      <c r="G383" s="30">
        <v>0</v>
      </c>
      <c r="H383" s="30">
        <v>1035</v>
      </c>
      <c r="I383" s="42">
        <f t="shared" si="31"/>
        <v>1035</v>
      </c>
      <c r="J383" s="49">
        <f t="shared" si="30"/>
        <v>1.019704433497537</v>
      </c>
      <c r="K383" s="47"/>
    </row>
    <row r="384" spans="1:11" ht="12.75" customHeight="1">
      <c r="A384" s="3"/>
      <c r="B384" s="3"/>
      <c r="C384" s="7"/>
      <c r="D384" s="20">
        <v>6060</v>
      </c>
      <c r="E384" s="27" t="s">
        <v>78</v>
      </c>
      <c r="F384" s="30">
        <v>13000</v>
      </c>
      <c r="G384" s="30">
        <v>0</v>
      </c>
      <c r="H384" s="30">
        <v>0</v>
      </c>
      <c r="I384" s="42">
        <f t="shared" si="31"/>
        <v>0</v>
      </c>
      <c r="J384" s="49">
        <f t="shared" si="30"/>
        <v>0</v>
      </c>
      <c r="K384" s="47"/>
    </row>
    <row r="385" spans="1:11" ht="10.5" customHeight="1">
      <c r="A385" s="3"/>
      <c r="B385" s="23">
        <v>85333</v>
      </c>
      <c r="C385" s="16"/>
      <c r="D385" s="18"/>
      <c r="E385" s="19" t="s">
        <v>58</v>
      </c>
      <c r="F385" s="29">
        <f>SUM(F386:F398)</f>
        <v>825900</v>
      </c>
      <c r="G385" s="29">
        <f>SUM(G386:G398)</f>
        <v>829785</v>
      </c>
      <c r="H385" s="29">
        <f>SUM(H386:H398)</f>
        <v>0</v>
      </c>
      <c r="I385" s="29">
        <f>SUM(I386:I398)</f>
        <v>829785</v>
      </c>
      <c r="J385" s="48">
        <f t="shared" si="30"/>
        <v>1.0047039593171085</v>
      </c>
      <c r="K385" s="47"/>
    </row>
    <row r="386" spans="1:11" ht="21.75" customHeight="1">
      <c r="A386" s="3"/>
      <c r="B386" s="3"/>
      <c r="C386" s="7"/>
      <c r="D386" s="20">
        <v>3020</v>
      </c>
      <c r="E386" s="27" t="s">
        <v>71</v>
      </c>
      <c r="F386" s="30">
        <v>4250</v>
      </c>
      <c r="G386" s="30">
        <v>3200</v>
      </c>
      <c r="H386" s="30"/>
      <c r="I386" s="42">
        <f aca="true" t="shared" si="32" ref="I386:I398">SUM(G386:H386)</f>
        <v>3200</v>
      </c>
      <c r="J386" s="49">
        <f t="shared" si="30"/>
        <v>0.7529411764705882</v>
      </c>
      <c r="K386" s="47"/>
    </row>
    <row r="387" spans="1:11" ht="12.75" customHeight="1">
      <c r="A387" s="3"/>
      <c r="B387" s="3"/>
      <c r="C387" s="7"/>
      <c r="D387" s="20">
        <v>4010</v>
      </c>
      <c r="E387" s="21" t="s">
        <v>70</v>
      </c>
      <c r="F387" s="30">
        <v>487482</v>
      </c>
      <c r="G387" s="30">
        <v>510033</v>
      </c>
      <c r="H387" s="30"/>
      <c r="I387" s="42">
        <f t="shared" si="32"/>
        <v>510033</v>
      </c>
      <c r="J387" s="49">
        <f t="shared" si="30"/>
        <v>1.0462601696062623</v>
      </c>
      <c r="K387" s="47"/>
    </row>
    <row r="388" spans="1:11" ht="10.5" customHeight="1">
      <c r="A388" s="3"/>
      <c r="B388" s="3"/>
      <c r="C388" s="7"/>
      <c r="D388" s="20">
        <v>4040</v>
      </c>
      <c r="E388" s="21" t="s">
        <v>10</v>
      </c>
      <c r="F388" s="30">
        <v>37234</v>
      </c>
      <c r="G388" s="30">
        <v>42100</v>
      </c>
      <c r="H388" s="30"/>
      <c r="I388" s="42">
        <f t="shared" si="32"/>
        <v>42100</v>
      </c>
      <c r="J388" s="49">
        <f t="shared" si="30"/>
        <v>1.130687006499436</v>
      </c>
      <c r="K388" s="47"/>
    </row>
    <row r="389" spans="1:11" ht="10.5" customHeight="1">
      <c r="A389" s="3"/>
      <c r="B389" s="3"/>
      <c r="C389" s="7"/>
      <c r="D389" s="20">
        <v>4110</v>
      </c>
      <c r="E389" s="21" t="s">
        <v>11</v>
      </c>
      <c r="F389" s="30">
        <v>92922</v>
      </c>
      <c r="G389" s="30">
        <v>91803</v>
      </c>
      <c r="H389" s="30"/>
      <c r="I389" s="42">
        <f t="shared" si="32"/>
        <v>91803</v>
      </c>
      <c r="J389" s="49">
        <f t="shared" si="30"/>
        <v>0.9879576418932008</v>
      </c>
      <c r="K389" s="77">
        <f>SUM(I389:I390)</f>
        <v>104857</v>
      </c>
    </row>
    <row r="390" spans="1:11" ht="10.5" customHeight="1">
      <c r="A390" s="3"/>
      <c r="B390" s="3"/>
      <c r="C390" s="7"/>
      <c r="D390" s="20">
        <v>4120</v>
      </c>
      <c r="E390" s="21" t="s">
        <v>12</v>
      </c>
      <c r="F390" s="30">
        <v>12733</v>
      </c>
      <c r="G390" s="30">
        <v>13054</v>
      </c>
      <c r="H390" s="30"/>
      <c r="I390" s="42">
        <f t="shared" si="32"/>
        <v>13054</v>
      </c>
      <c r="J390" s="49">
        <f t="shared" si="30"/>
        <v>1.0252100840336134</v>
      </c>
      <c r="K390" s="47"/>
    </row>
    <row r="391" spans="1:11" ht="10.5" customHeight="1">
      <c r="A391" s="3"/>
      <c r="B391" s="3"/>
      <c r="C391" s="7"/>
      <c r="D391" s="20">
        <v>4210</v>
      </c>
      <c r="E391" s="21" t="s">
        <v>13</v>
      </c>
      <c r="F391" s="30">
        <v>31374</v>
      </c>
      <c r="G391" s="30">
        <v>24090</v>
      </c>
      <c r="H391" s="33"/>
      <c r="I391" s="42">
        <f t="shared" si="32"/>
        <v>24090</v>
      </c>
      <c r="J391" s="49">
        <f t="shared" si="30"/>
        <v>0.7678332377127558</v>
      </c>
      <c r="K391" s="47"/>
    </row>
    <row r="392" spans="1:11" ht="10.5" customHeight="1">
      <c r="A392" s="3"/>
      <c r="B392" s="3"/>
      <c r="C392" s="7"/>
      <c r="D392" s="20">
        <v>4260</v>
      </c>
      <c r="E392" s="21" t="s">
        <v>14</v>
      </c>
      <c r="F392" s="30">
        <v>5665</v>
      </c>
      <c r="G392" s="30">
        <v>5665</v>
      </c>
      <c r="H392" s="33"/>
      <c r="I392" s="42">
        <f t="shared" si="32"/>
        <v>5665</v>
      </c>
      <c r="J392" s="49">
        <f t="shared" si="30"/>
        <v>1</v>
      </c>
      <c r="K392" s="47"/>
    </row>
    <row r="393" spans="1:11" ht="10.5" customHeight="1">
      <c r="A393" s="3"/>
      <c r="B393" s="3"/>
      <c r="C393" s="7"/>
      <c r="D393" s="20">
        <v>4270</v>
      </c>
      <c r="E393" s="21" t="s">
        <v>15</v>
      </c>
      <c r="F393" s="30">
        <v>1600</v>
      </c>
      <c r="G393" s="30">
        <v>2600</v>
      </c>
      <c r="H393" s="33"/>
      <c r="I393" s="42">
        <f t="shared" si="32"/>
        <v>2600</v>
      </c>
      <c r="J393" s="49">
        <f t="shared" si="30"/>
        <v>1.625</v>
      </c>
      <c r="K393" s="47"/>
    </row>
    <row r="394" spans="1:11" ht="10.5" customHeight="1">
      <c r="A394" s="3"/>
      <c r="B394" s="3"/>
      <c r="C394" s="7"/>
      <c r="D394" s="20">
        <v>4300</v>
      </c>
      <c r="E394" s="21" t="s">
        <v>8</v>
      </c>
      <c r="F394" s="30">
        <v>115637</v>
      </c>
      <c r="G394" s="30">
        <v>114200</v>
      </c>
      <c r="H394" s="30"/>
      <c r="I394" s="42">
        <f t="shared" si="32"/>
        <v>114200</v>
      </c>
      <c r="J394" s="49">
        <f t="shared" si="30"/>
        <v>0.9875731815941264</v>
      </c>
      <c r="K394" s="47"/>
    </row>
    <row r="395" spans="1:11" ht="10.5" customHeight="1">
      <c r="A395" s="3"/>
      <c r="B395" s="3"/>
      <c r="C395" s="7"/>
      <c r="D395" s="20">
        <v>4410</v>
      </c>
      <c r="E395" s="21" t="s">
        <v>16</v>
      </c>
      <c r="F395" s="30">
        <v>500</v>
      </c>
      <c r="G395" s="30">
        <v>500</v>
      </c>
      <c r="H395" s="30"/>
      <c r="I395" s="42">
        <f t="shared" si="32"/>
        <v>500</v>
      </c>
      <c r="J395" s="49">
        <f t="shared" si="30"/>
        <v>1</v>
      </c>
      <c r="K395" s="47"/>
    </row>
    <row r="396" spans="1:11" ht="10.5" customHeight="1">
      <c r="A396" s="68"/>
      <c r="B396" s="68"/>
      <c r="C396" s="69"/>
      <c r="D396" s="70">
        <v>4430</v>
      </c>
      <c r="E396" s="71" t="s">
        <v>17</v>
      </c>
      <c r="F396" s="35">
        <v>3830</v>
      </c>
      <c r="G396" s="35">
        <v>4600</v>
      </c>
      <c r="H396" s="35"/>
      <c r="I396" s="72">
        <f t="shared" si="32"/>
        <v>4600</v>
      </c>
      <c r="J396" s="49">
        <f t="shared" si="30"/>
        <v>1.2010443864229765</v>
      </c>
      <c r="K396" s="47"/>
    </row>
    <row r="397" spans="1:11" ht="22.5" customHeight="1">
      <c r="A397" s="3"/>
      <c r="B397" s="3"/>
      <c r="C397" s="7"/>
      <c r="D397" s="20">
        <v>4440</v>
      </c>
      <c r="E397" s="27" t="s">
        <v>73</v>
      </c>
      <c r="F397" s="30">
        <v>21673</v>
      </c>
      <c r="G397" s="30">
        <v>17940</v>
      </c>
      <c r="H397" s="30"/>
      <c r="I397" s="42">
        <f t="shared" si="32"/>
        <v>17940</v>
      </c>
      <c r="J397" s="49">
        <f t="shared" si="30"/>
        <v>0.8277580399575508</v>
      </c>
      <c r="K397" s="77">
        <f>SUM(G386,G391:G396)</f>
        <v>154855</v>
      </c>
    </row>
    <row r="398" spans="1:11" ht="22.5" customHeight="1">
      <c r="A398" s="3"/>
      <c r="B398" s="3"/>
      <c r="C398" s="7"/>
      <c r="D398" s="20">
        <v>6060</v>
      </c>
      <c r="E398" s="27" t="s">
        <v>78</v>
      </c>
      <c r="F398" s="30">
        <v>11000</v>
      </c>
      <c r="G398" s="30">
        <v>0</v>
      </c>
      <c r="H398" s="30"/>
      <c r="I398" s="42">
        <f t="shared" si="32"/>
        <v>0</v>
      </c>
      <c r="J398" s="49">
        <f t="shared" si="30"/>
        <v>0</v>
      </c>
      <c r="K398" s="47"/>
    </row>
    <row r="399" spans="1:11" ht="22.5" customHeight="1">
      <c r="A399" s="3"/>
      <c r="B399" s="23">
        <v>85346</v>
      </c>
      <c r="C399" s="16"/>
      <c r="D399" s="18"/>
      <c r="E399" s="19" t="s">
        <v>124</v>
      </c>
      <c r="F399" s="29">
        <f>+F400</f>
        <v>3079</v>
      </c>
      <c r="G399" s="29">
        <f>SUM(G400)</f>
        <v>2781</v>
      </c>
      <c r="H399" s="29">
        <f>SUM(H400)</f>
        <v>0</v>
      </c>
      <c r="I399" s="41">
        <f>SUM(I400)</f>
        <v>2781</v>
      </c>
      <c r="J399" s="48">
        <f t="shared" si="30"/>
        <v>0.9032153296524845</v>
      </c>
      <c r="K399" s="47"/>
    </row>
    <row r="400" spans="1:11" ht="12" customHeight="1">
      <c r="A400" s="3"/>
      <c r="B400" s="3"/>
      <c r="C400" s="7"/>
      <c r="D400" s="20">
        <v>4300</v>
      </c>
      <c r="E400" s="21" t="s">
        <v>8</v>
      </c>
      <c r="F400" s="30">
        <v>3079</v>
      </c>
      <c r="G400" s="30">
        <v>2781</v>
      </c>
      <c r="H400" s="30"/>
      <c r="I400" s="42">
        <f>SUM(G400:H400)</f>
        <v>2781</v>
      </c>
      <c r="J400" s="49">
        <f t="shared" si="30"/>
        <v>0.9032153296524845</v>
      </c>
      <c r="K400" s="47"/>
    </row>
    <row r="401" spans="1:11" ht="12.75" customHeight="1">
      <c r="A401" s="3"/>
      <c r="B401" s="23">
        <v>85395</v>
      </c>
      <c r="C401" s="16"/>
      <c r="D401" s="18"/>
      <c r="E401" s="19" t="s">
        <v>25</v>
      </c>
      <c r="F401" s="29">
        <f>SUM(F402:F406)</f>
        <v>22787</v>
      </c>
      <c r="G401" s="29">
        <f>SUM(G402:G406)</f>
        <v>15000</v>
      </c>
      <c r="H401" s="29">
        <f>SUM(H402:H406)</f>
        <v>0</v>
      </c>
      <c r="I401" s="29">
        <f>SUM(I402:I406)</f>
        <v>15000</v>
      </c>
      <c r="J401" s="48">
        <f t="shared" si="30"/>
        <v>0.6582700662658534</v>
      </c>
      <c r="K401" s="47"/>
    </row>
    <row r="402" spans="1:11" ht="35.25" customHeight="1">
      <c r="A402" s="3"/>
      <c r="B402" s="3"/>
      <c r="C402" s="7"/>
      <c r="D402" s="20">
        <v>2820</v>
      </c>
      <c r="E402" s="73" t="s">
        <v>99</v>
      </c>
      <c r="F402" s="30">
        <v>12060</v>
      </c>
      <c r="G402" s="30">
        <v>15000</v>
      </c>
      <c r="H402" s="30">
        <v>0</v>
      </c>
      <c r="I402" s="42">
        <f>SUM(G402:H402)</f>
        <v>15000</v>
      </c>
      <c r="J402" s="49">
        <f t="shared" si="30"/>
        <v>1.243781094527363</v>
      </c>
      <c r="K402" s="47"/>
    </row>
    <row r="403" spans="1:11" ht="14.25" customHeight="1">
      <c r="A403" s="3"/>
      <c r="B403" s="3"/>
      <c r="C403" s="7"/>
      <c r="D403" s="20">
        <v>4110</v>
      </c>
      <c r="E403" s="21" t="s">
        <v>11</v>
      </c>
      <c r="F403" s="30">
        <v>404</v>
      </c>
      <c r="G403" s="30">
        <v>0</v>
      </c>
      <c r="H403" s="30">
        <v>0</v>
      </c>
      <c r="I403" s="42">
        <f>SUM(G403:H403)</f>
        <v>0</v>
      </c>
      <c r="J403" s="49">
        <f t="shared" si="30"/>
        <v>0</v>
      </c>
      <c r="K403" s="47"/>
    </row>
    <row r="404" spans="1:11" ht="15" customHeight="1">
      <c r="A404" s="3"/>
      <c r="B404" s="3"/>
      <c r="C404" s="7"/>
      <c r="D404" s="20">
        <v>4120</v>
      </c>
      <c r="E404" s="21" t="s">
        <v>12</v>
      </c>
      <c r="F404" s="30">
        <v>56</v>
      </c>
      <c r="G404" s="30">
        <v>0</v>
      </c>
      <c r="H404" s="30">
        <v>0</v>
      </c>
      <c r="I404" s="42">
        <f>SUM(G404:H404)</f>
        <v>0</v>
      </c>
      <c r="J404" s="49">
        <f t="shared" si="30"/>
        <v>0</v>
      </c>
      <c r="K404" s="47"/>
    </row>
    <row r="405" spans="1:11" ht="12.75" customHeight="1">
      <c r="A405" s="3"/>
      <c r="B405" s="3"/>
      <c r="C405" s="7"/>
      <c r="D405" s="20">
        <v>4300</v>
      </c>
      <c r="E405" s="21" t="s">
        <v>8</v>
      </c>
      <c r="F405" s="30">
        <v>9040</v>
      </c>
      <c r="G405" s="30">
        <v>0</v>
      </c>
      <c r="H405" s="30">
        <v>0</v>
      </c>
      <c r="I405" s="42">
        <f>SUM(G405:H405)</f>
        <v>0</v>
      </c>
      <c r="J405" s="49">
        <f t="shared" si="30"/>
        <v>0</v>
      </c>
      <c r="K405" s="47"/>
    </row>
    <row r="406" spans="1:11" ht="24.75" customHeight="1">
      <c r="A406" s="3"/>
      <c r="B406" s="3"/>
      <c r="C406" s="7"/>
      <c r="D406" s="20">
        <v>4440</v>
      </c>
      <c r="E406" s="27" t="s">
        <v>73</v>
      </c>
      <c r="F406" s="30">
        <v>1227</v>
      </c>
      <c r="G406" s="30">
        <v>0</v>
      </c>
      <c r="H406" s="30">
        <v>0</v>
      </c>
      <c r="I406" s="42">
        <f>SUM(G406:H406)</f>
        <v>0</v>
      </c>
      <c r="J406" s="49">
        <f t="shared" si="30"/>
        <v>0</v>
      </c>
      <c r="K406" s="47"/>
    </row>
    <row r="407" spans="1:11" ht="17.25" customHeight="1">
      <c r="A407" s="25">
        <v>854</v>
      </c>
      <c r="B407" s="8"/>
      <c r="C407" s="8"/>
      <c r="D407" s="12"/>
      <c r="E407" s="13" t="s">
        <v>105</v>
      </c>
      <c r="F407" s="28">
        <f>SUM(F408,F421,F432,F434)</f>
        <v>1170926</v>
      </c>
      <c r="G407" s="28">
        <f>SUM(G408,G421,G432,G434)</f>
        <v>1266315</v>
      </c>
      <c r="H407" s="28">
        <f>SUM(H408,H421,H432,H434)</f>
        <v>0</v>
      </c>
      <c r="I407" s="28">
        <f>SUM(I408,I421,I432,I434)</f>
        <v>1266315</v>
      </c>
      <c r="J407" s="50">
        <f aca="true" t="shared" si="33" ref="J407:J438">+I407/F407</f>
        <v>1.0814645844400073</v>
      </c>
      <c r="K407" s="47"/>
    </row>
    <row r="408" spans="1:11" ht="24" customHeight="1">
      <c r="A408" s="3"/>
      <c r="B408" s="36">
        <v>85406</v>
      </c>
      <c r="C408" s="15"/>
      <c r="D408" s="14"/>
      <c r="E408" s="53" t="s">
        <v>106</v>
      </c>
      <c r="F408" s="31">
        <f>SUM(F409:F420)</f>
        <v>840194</v>
      </c>
      <c r="G408" s="31">
        <f>SUM(G409:G420)</f>
        <v>897604</v>
      </c>
      <c r="H408" s="31">
        <f>SUM(H409:H420)</f>
        <v>0</v>
      </c>
      <c r="I408" s="43">
        <f>SUM(I409:I420)</f>
        <v>897604</v>
      </c>
      <c r="J408" s="48">
        <f t="shared" si="33"/>
        <v>1.0683294572443984</v>
      </c>
      <c r="K408" s="47"/>
    </row>
    <row r="409" spans="1:11" ht="22.5" customHeight="1">
      <c r="A409" s="3"/>
      <c r="B409" s="3"/>
      <c r="C409" s="7"/>
      <c r="D409" s="20">
        <v>3020</v>
      </c>
      <c r="E409" s="27" t="s">
        <v>71</v>
      </c>
      <c r="F409" s="30">
        <v>6518</v>
      </c>
      <c r="G409" s="30">
        <v>5816</v>
      </c>
      <c r="H409" s="30">
        <v>0</v>
      </c>
      <c r="I409" s="42">
        <f aca="true" t="shared" si="34" ref="I409:I420">SUM(G409:H409)</f>
        <v>5816</v>
      </c>
      <c r="J409" s="49">
        <f t="shared" si="33"/>
        <v>0.8922982509972384</v>
      </c>
      <c r="K409" s="47"/>
    </row>
    <row r="410" spans="1:11" ht="12" customHeight="1">
      <c r="A410" s="3"/>
      <c r="B410" s="3"/>
      <c r="C410" s="7"/>
      <c r="D410" s="20">
        <v>4010</v>
      </c>
      <c r="E410" s="21" t="s">
        <v>70</v>
      </c>
      <c r="F410" s="30">
        <v>567745</v>
      </c>
      <c r="G410" s="30">
        <v>601605</v>
      </c>
      <c r="H410" s="30">
        <v>0</v>
      </c>
      <c r="I410" s="42">
        <f t="shared" si="34"/>
        <v>601605</v>
      </c>
      <c r="J410" s="49">
        <f t="shared" si="33"/>
        <v>1.0596394508097826</v>
      </c>
      <c r="K410" s="77"/>
    </row>
    <row r="411" spans="1:11" ht="10.5" customHeight="1">
      <c r="A411" s="3"/>
      <c r="B411" s="3"/>
      <c r="C411" s="7"/>
      <c r="D411" s="20">
        <v>4040</v>
      </c>
      <c r="E411" s="21" t="s">
        <v>10</v>
      </c>
      <c r="F411" s="30">
        <v>40513</v>
      </c>
      <c r="G411" s="30">
        <v>47267</v>
      </c>
      <c r="H411" s="30">
        <v>0</v>
      </c>
      <c r="I411" s="42">
        <f t="shared" si="34"/>
        <v>47267</v>
      </c>
      <c r="J411" s="49">
        <f t="shared" si="33"/>
        <v>1.1667119196307358</v>
      </c>
      <c r="K411" s="77"/>
    </row>
    <row r="412" spans="1:11" ht="10.5" customHeight="1">
      <c r="A412" s="3"/>
      <c r="B412" s="3"/>
      <c r="C412" s="7"/>
      <c r="D412" s="20">
        <v>4110</v>
      </c>
      <c r="E412" s="21" t="s">
        <v>11</v>
      </c>
      <c r="F412" s="30">
        <v>101075</v>
      </c>
      <c r="G412" s="30">
        <v>113430</v>
      </c>
      <c r="H412" s="30">
        <v>0</v>
      </c>
      <c r="I412" s="42">
        <f t="shared" si="34"/>
        <v>113430</v>
      </c>
      <c r="J412" s="49">
        <f t="shared" si="33"/>
        <v>1.1222359633935197</v>
      </c>
      <c r="K412" s="77">
        <f>SUM(G412:G413)</f>
        <v>129347</v>
      </c>
    </row>
    <row r="413" spans="1:11" ht="10.5" customHeight="1">
      <c r="A413" s="3"/>
      <c r="B413" s="3"/>
      <c r="C413" s="7"/>
      <c r="D413" s="20">
        <v>4120</v>
      </c>
      <c r="E413" s="21" t="s">
        <v>12</v>
      </c>
      <c r="F413" s="30">
        <v>14569</v>
      </c>
      <c r="G413" s="30">
        <v>15917</v>
      </c>
      <c r="H413" s="30">
        <v>0</v>
      </c>
      <c r="I413" s="42">
        <f t="shared" si="34"/>
        <v>15917</v>
      </c>
      <c r="J413" s="49">
        <f t="shared" si="33"/>
        <v>1.0925252247923674</v>
      </c>
      <c r="K413" s="77"/>
    </row>
    <row r="414" spans="1:11" ht="10.5" customHeight="1">
      <c r="A414" s="3"/>
      <c r="B414" s="3"/>
      <c r="C414" s="7"/>
      <c r="D414" s="20">
        <v>4210</v>
      </c>
      <c r="E414" s="21" t="s">
        <v>13</v>
      </c>
      <c r="F414" s="30">
        <v>15636</v>
      </c>
      <c r="G414" s="30">
        <v>15636</v>
      </c>
      <c r="H414" s="30">
        <v>0</v>
      </c>
      <c r="I414" s="42">
        <f t="shared" si="34"/>
        <v>15636</v>
      </c>
      <c r="J414" s="49">
        <f t="shared" si="33"/>
        <v>1</v>
      </c>
      <c r="K414" s="77"/>
    </row>
    <row r="415" spans="1:11" ht="21.75" customHeight="1">
      <c r="A415" s="3"/>
      <c r="B415" s="3"/>
      <c r="C415" s="7"/>
      <c r="D415" s="20">
        <v>4240</v>
      </c>
      <c r="E415" s="27" t="s">
        <v>94</v>
      </c>
      <c r="F415" s="30">
        <v>3000</v>
      </c>
      <c r="G415" s="30">
        <v>3000</v>
      </c>
      <c r="H415" s="30">
        <v>0</v>
      </c>
      <c r="I415" s="42">
        <f t="shared" si="34"/>
        <v>3000</v>
      </c>
      <c r="J415" s="49">
        <f t="shared" si="33"/>
        <v>1</v>
      </c>
      <c r="K415" s="77"/>
    </row>
    <row r="416" spans="1:11" ht="10.5" customHeight="1">
      <c r="A416" s="3"/>
      <c r="B416" s="3"/>
      <c r="C416" s="7"/>
      <c r="D416" s="20">
        <v>4260</v>
      </c>
      <c r="E416" s="21" t="s">
        <v>14</v>
      </c>
      <c r="F416" s="30">
        <v>2964</v>
      </c>
      <c r="G416" s="30">
        <v>2964</v>
      </c>
      <c r="H416" s="30">
        <v>0</v>
      </c>
      <c r="I416" s="42">
        <f t="shared" si="34"/>
        <v>2964</v>
      </c>
      <c r="J416" s="49">
        <f t="shared" si="33"/>
        <v>1</v>
      </c>
      <c r="K416" s="47"/>
    </row>
    <row r="417" spans="1:11" ht="10.5" customHeight="1">
      <c r="A417" s="3"/>
      <c r="B417" s="3"/>
      <c r="C417" s="7"/>
      <c r="D417" s="20">
        <v>4270</v>
      </c>
      <c r="E417" s="21" t="s">
        <v>15</v>
      </c>
      <c r="F417" s="30">
        <v>2575</v>
      </c>
      <c r="G417" s="30">
        <v>2575</v>
      </c>
      <c r="H417" s="30">
        <v>0</v>
      </c>
      <c r="I417" s="42">
        <f t="shared" si="34"/>
        <v>2575</v>
      </c>
      <c r="J417" s="49">
        <f t="shared" si="33"/>
        <v>1</v>
      </c>
      <c r="K417" s="47"/>
    </row>
    <row r="418" spans="1:11" ht="10.5" customHeight="1">
      <c r="A418" s="3"/>
      <c r="B418" s="3"/>
      <c r="C418" s="7"/>
      <c r="D418" s="20">
        <v>4300</v>
      </c>
      <c r="E418" s="21" t="s">
        <v>8</v>
      </c>
      <c r="F418" s="30">
        <v>42124</v>
      </c>
      <c r="G418" s="30">
        <v>41224</v>
      </c>
      <c r="H418" s="30">
        <v>0</v>
      </c>
      <c r="I418" s="42">
        <f t="shared" si="34"/>
        <v>41224</v>
      </c>
      <c r="J418" s="49">
        <f t="shared" si="33"/>
        <v>0.9786345076440984</v>
      </c>
      <c r="K418" s="77">
        <f>SUM(G409,G414:G419)</f>
        <v>74494</v>
      </c>
    </row>
    <row r="419" spans="1:11" ht="10.5" customHeight="1">
      <c r="A419" s="3"/>
      <c r="B419" s="3"/>
      <c r="C419" s="7"/>
      <c r="D419" s="20">
        <v>4410</v>
      </c>
      <c r="E419" s="21" t="s">
        <v>16</v>
      </c>
      <c r="F419" s="30">
        <v>3279</v>
      </c>
      <c r="G419" s="30">
        <v>3279</v>
      </c>
      <c r="H419" s="30">
        <v>0</v>
      </c>
      <c r="I419" s="42">
        <f t="shared" si="34"/>
        <v>3279</v>
      </c>
      <c r="J419" s="49">
        <f t="shared" si="33"/>
        <v>1</v>
      </c>
      <c r="K419" s="47"/>
    </row>
    <row r="420" spans="1:11" ht="24.75" customHeight="1">
      <c r="A420" s="3"/>
      <c r="B420" s="3"/>
      <c r="C420" s="7"/>
      <c r="D420" s="20">
        <v>4440</v>
      </c>
      <c r="E420" s="27" t="s">
        <v>73</v>
      </c>
      <c r="F420" s="30">
        <v>40196</v>
      </c>
      <c r="G420" s="30">
        <v>44891</v>
      </c>
      <c r="H420" s="30">
        <v>0</v>
      </c>
      <c r="I420" s="42">
        <f t="shared" si="34"/>
        <v>44891</v>
      </c>
      <c r="J420" s="49">
        <f t="shared" si="33"/>
        <v>1.116802666932033</v>
      </c>
      <c r="K420" s="47"/>
    </row>
    <row r="421" spans="1:11" ht="10.5" customHeight="1">
      <c r="A421" s="3"/>
      <c r="B421" s="23">
        <v>85410</v>
      </c>
      <c r="C421" s="16"/>
      <c r="D421" s="18"/>
      <c r="E421" s="19" t="s">
        <v>59</v>
      </c>
      <c r="F421" s="29">
        <f>SUM(F422:F431)</f>
        <v>125523</v>
      </c>
      <c r="G421" s="29">
        <f>SUM(G422:G431)</f>
        <v>148393</v>
      </c>
      <c r="H421" s="29">
        <f>SUM(H422:H431)</f>
        <v>0</v>
      </c>
      <c r="I421" s="41">
        <f>SUM(I422:I431)</f>
        <v>148393</v>
      </c>
      <c r="J421" s="48">
        <f t="shared" si="33"/>
        <v>1.182197684886435</v>
      </c>
      <c r="K421" s="47"/>
    </row>
    <row r="422" spans="1:11" ht="24" customHeight="1">
      <c r="A422" s="3"/>
      <c r="B422" s="3"/>
      <c r="C422" s="7"/>
      <c r="D422" s="20">
        <v>3020</v>
      </c>
      <c r="E422" s="27" t="s">
        <v>71</v>
      </c>
      <c r="F422" s="30">
        <v>1708</v>
      </c>
      <c r="G422" s="30">
        <v>1657</v>
      </c>
      <c r="H422" s="30">
        <v>0</v>
      </c>
      <c r="I422" s="42">
        <f aca="true" t="shared" si="35" ref="I422:I431">SUM(G422:H422)</f>
        <v>1657</v>
      </c>
      <c r="J422" s="49">
        <f t="shared" si="33"/>
        <v>0.9701405152224825</v>
      </c>
      <c r="K422" s="47"/>
    </row>
    <row r="423" spans="1:11" ht="12" customHeight="1">
      <c r="A423" s="3"/>
      <c r="B423" s="3"/>
      <c r="C423" s="7"/>
      <c r="D423" s="20">
        <v>4010</v>
      </c>
      <c r="E423" s="21" t="s">
        <v>70</v>
      </c>
      <c r="F423" s="30">
        <v>69593</v>
      </c>
      <c r="G423" s="30">
        <v>87814</v>
      </c>
      <c r="H423" s="30">
        <v>0</v>
      </c>
      <c r="I423" s="42">
        <f t="shared" si="35"/>
        <v>87814</v>
      </c>
      <c r="J423" s="49">
        <f t="shared" si="33"/>
        <v>1.2618223097150576</v>
      </c>
      <c r="K423" s="77">
        <f>SUM(G425:G426)</f>
        <v>19153</v>
      </c>
    </row>
    <row r="424" spans="1:11" ht="10.5" customHeight="1">
      <c r="A424" s="3"/>
      <c r="B424" s="3"/>
      <c r="C424" s="7"/>
      <c r="D424" s="20">
        <v>4040</v>
      </c>
      <c r="E424" s="21" t="s">
        <v>10</v>
      </c>
      <c r="F424" s="30">
        <v>7022</v>
      </c>
      <c r="G424" s="30">
        <v>6724</v>
      </c>
      <c r="H424" s="30">
        <v>0</v>
      </c>
      <c r="I424" s="42">
        <f t="shared" si="35"/>
        <v>6724</v>
      </c>
      <c r="J424" s="49">
        <f t="shared" si="33"/>
        <v>0.9575619481629165</v>
      </c>
      <c r="K424" s="77"/>
    </row>
    <row r="425" spans="1:11" ht="10.5" customHeight="1">
      <c r="A425" s="3"/>
      <c r="B425" s="3"/>
      <c r="C425" s="7"/>
      <c r="D425" s="20">
        <v>4110</v>
      </c>
      <c r="E425" s="21" t="s">
        <v>11</v>
      </c>
      <c r="F425" s="30">
        <v>12450</v>
      </c>
      <c r="G425" s="30">
        <v>16796</v>
      </c>
      <c r="H425" s="30">
        <v>0</v>
      </c>
      <c r="I425" s="42">
        <f t="shared" si="35"/>
        <v>16796</v>
      </c>
      <c r="J425" s="49">
        <f t="shared" si="33"/>
        <v>1.3490763052208836</v>
      </c>
      <c r="K425" s="77"/>
    </row>
    <row r="426" spans="1:11" ht="10.5" customHeight="1">
      <c r="A426" s="3"/>
      <c r="B426" s="3"/>
      <c r="C426" s="7"/>
      <c r="D426" s="20">
        <v>4120</v>
      </c>
      <c r="E426" s="21" t="s">
        <v>12</v>
      </c>
      <c r="F426" s="30">
        <v>1700</v>
      </c>
      <c r="G426" s="30">
        <v>2357</v>
      </c>
      <c r="H426" s="30">
        <v>0</v>
      </c>
      <c r="I426" s="42">
        <f t="shared" si="35"/>
        <v>2357</v>
      </c>
      <c r="J426" s="49">
        <f t="shared" si="33"/>
        <v>1.3864705882352941</v>
      </c>
      <c r="K426" s="77"/>
    </row>
    <row r="427" spans="1:11" ht="10.5" customHeight="1">
      <c r="A427" s="3"/>
      <c r="B427" s="3"/>
      <c r="C427" s="7"/>
      <c r="D427" s="20">
        <v>4210</v>
      </c>
      <c r="E427" s="21" t="s">
        <v>13</v>
      </c>
      <c r="F427" s="30">
        <v>18800</v>
      </c>
      <c r="G427" s="30">
        <v>18800</v>
      </c>
      <c r="H427" s="30">
        <v>0</v>
      </c>
      <c r="I427" s="42">
        <f t="shared" si="35"/>
        <v>18800</v>
      </c>
      <c r="J427" s="49">
        <f t="shared" si="33"/>
        <v>1</v>
      </c>
      <c r="K427" s="77"/>
    </row>
    <row r="428" spans="1:11" ht="10.5" customHeight="1">
      <c r="A428" s="3"/>
      <c r="B428" s="3"/>
      <c r="C428" s="7"/>
      <c r="D428" s="20">
        <v>4260</v>
      </c>
      <c r="E428" s="21" t="s">
        <v>14</v>
      </c>
      <c r="F428" s="30">
        <v>5200</v>
      </c>
      <c r="G428" s="30">
        <v>5200</v>
      </c>
      <c r="H428" s="30">
        <v>0</v>
      </c>
      <c r="I428" s="42">
        <f t="shared" si="35"/>
        <v>5200</v>
      </c>
      <c r="J428" s="49">
        <f t="shared" si="33"/>
        <v>1</v>
      </c>
      <c r="K428" s="77"/>
    </row>
    <row r="429" spans="1:11" ht="10.5" customHeight="1">
      <c r="A429" s="3"/>
      <c r="B429" s="3"/>
      <c r="C429" s="7"/>
      <c r="D429" s="20">
        <v>4270</v>
      </c>
      <c r="E429" s="21" t="s">
        <v>15</v>
      </c>
      <c r="F429" s="30">
        <v>1700</v>
      </c>
      <c r="G429" s="30">
        <v>1700</v>
      </c>
      <c r="H429" s="30">
        <v>0</v>
      </c>
      <c r="I429" s="42">
        <f t="shared" si="35"/>
        <v>1700</v>
      </c>
      <c r="J429" s="49">
        <f t="shared" si="33"/>
        <v>1</v>
      </c>
      <c r="K429" s="77">
        <f>SUM(G427:G430)</f>
        <v>27500</v>
      </c>
    </row>
    <row r="430" spans="1:11" ht="10.5" customHeight="1">
      <c r="A430" s="3"/>
      <c r="B430" s="3"/>
      <c r="C430" s="7"/>
      <c r="D430" s="20">
        <v>4300</v>
      </c>
      <c r="E430" s="21" t="s">
        <v>8</v>
      </c>
      <c r="F430" s="30">
        <v>1800</v>
      </c>
      <c r="G430" s="30">
        <v>1800</v>
      </c>
      <c r="H430" s="30">
        <v>0</v>
      </c>
      <c r="I430" s="42">
        <f t="shared" si="35"/>
        <v>1800</v>
      </c>
      <c r="J430" s="49">
        <f t="shared" si="33"/>
        <v>1</v>
      </c>
      <c r="K430" s="47"/>
    </row>
    <row r="431" spans="1:11" ht="24" customHeight="1">
      <c r="A431" s="68"/>
      <c r="B431" s="68"/>
      <c r="C431" s="69"/>
      <c r="D431" s="70">
        <v>4440</v>
      </c>
      <c r="E431" s="73" t="s">
        <v>73</v>
      </c>
      <c r="F431" s="35">
        <v>5550</v>
      </c>
      <c r="G431" s="35">
        <v>5545</v>
      </c>
      <c r="H431" s="35">
        <v>0</v>
      </c>
      <c r="I431" s="72">
        <f t="shared" si="35"/>
        <v>5545</v>
      </c>
      <c r="J431" s="49">
        <f t="shared" si="33"/>
        <v>0.9990990990990991</v>
      </c>
      <c r="K431" s="47"/>
    </row>
    <row r="432" spans="1:11" ht="10.5" customHeight="1">
      <c r="A432" s="3"/>
      <c r="B432" s="23">
        <v>85415</v>
      </c>
      <c r="C432" s="16"/>
      <c r="D432" s="18"/>
      <c r="E432" s="19" t="s">
        <v>60</v>
      </c>
      <c r="F432" s="29">
        <f>+F433</f>
        <v>200000</v>
      </c>
      <c r="G432" s="29">
        <f>SUM(G433)</f>
        <v>215000</v>
      </c>
      <c r="H432" s="29">
        <f>SUM(H433)</f>
        <v>0</v>
      </c>
      <c r="I432" s="41">
        <f>SUM(I433)</f>
        <v>215000</v>
      </c>
      <c r="J432" s="48">
        <f t="shared" si="33"/>
        <v>1.075</v>
      </c>
      <c r="K432" s="47"/>
    </row>
    <row r="433" spans="1:11" ht="13.5" customHeight="1">
      <c r="A433" s="3"/>
      <c r="B433" s="3"/>
      <c r="C433" s="7"/>
      <c r="D433" s="20">
        <v>3240</v>
      </c>
      <c r="E433" s="27" t="s">
        <v>107</v>
      </c>
      <c r="F433" s="30">
        <v>200000</v>
      </c>
      <c r="G433" s="30">
        <v>215000</v>
      </c>
      <c r="H433" s="30">
        <v>0</v>
      </c>
      <c r="I433" s="42">
        <f>SUM(G433:H433)</f>
        <v>215000</v>
      </c>
      <c r="J433" s="49">
        <f t="shared" si="33"/>
        <v>1.075</v>
      </c>
      <c r="K433" s="47"/>
    </row>
    <row r="434" spans="1:11" ht="13.5" customHeight="1">
      <c r="A434" s="3"/>
      <c r="B434" s="23">
        <v>85446</v>
      </c>
      <c r="C434" s="16"/>
      <c r="D434" s="18"/>
      <c r="E434" s="19" t="s">
        <v>124</v>
      </c>
      <c r="F434" s="29">
        <f>+F435</f>
        <v>5209</v>
      </c>
      <c r="G434" s="29">
        <f>SUM(G435)</f>
        <v>5318</v>
      </c>
      <c r="H434" s="29">
        <f>SUM(H435)</f>
        <v>0</v>
      </c>
      <c r="I434" s="41">
        <f>SUM(I435)</f>
        <v>5318</v>
      </c>
      <c r="J434" s="48">
        <f t="shared" si="33"/>
        <v>1.0209253215588405</v>
      </c>
      <c r="K434" s="47"/>
    </row>
    <row r="435" spans="1:11" ht="13.5" customHeight="1">
      <c r="A435" s="3"/>
      <c r="B435" s="3"/>
      <c r="C435" s="7"/>
      <c r="D435" s="20">
        <v>4300</v>
      </c>
      <c r="E435" s="21" t="s">
        <v>8</v>
      </c>
      <c r="F435" s="30">
        <v>5209</v>
      </c>
      <c r="G435" s="30">
        <v>5318</v>
      </c>
      <c r="H435" s="30"/>
      <c r="I435" s="42">
        <f>SUM(G435:H435)</f>
        <v>5318</v>
      </c>
      <c r="J435" s="49">
        <f t="shared" si="33"/>
        <v>1.0209253215588405</v>
      </c>
      <c r="K435" s="47"/>
    </row>
    <row r="436" spans="1:11" ht="17.25" customHeight="1">
      <c r="A436" s="25">
        <v>900</v>
      </c>
      <c r="B436" s="8"/>
      <c r="C436" s="8"/>
      <c r="D436" s="12"/>
      <c r="E436" s="13" t="s">
        <v>108</v>
      </c>
      <c r="F436" s="28">
        <f>SUM(F437,F439,F441)</f>
        <v>3415000</v>
      </c>
      <c r="G436" s="28">
        <f>SUM(G439,G441)</f>
        <v>0</v>
      </c>
      <c r="H436" s="28">
        <f>SUM(H439,H441)</f>
        <v>0</v>
      </c>
      <c r="I436" s="40">
        <f>SUM(I439,I441)</f>
        <v>0</v>
      </c>
      <c r="J436" s="50">
        <f t="shared" si="33"/>
        <v>0</v>
      </c>
      <c r="K436" s="47"/>
    </row>
    <row r="437" spans="1:11" ht="17.25" customHeight="1">
      <c r="A437" s="3"/>
      <c r="B437" s="23">
        <v>90002</v>
      </c>
      <c r="C437" s="16"/>
      <c r="D437" s="18"/>
      <c r="E437" s="19" t="s">
        <v>135</v>
      </c>
      <c r="F437" s="29">
        <f>+F438</f>
        <v>8700</v>
      </c>
      <c r="G437" s="29">
        <f>SUM(G438)</f>
        <v>0</v>
      </c>
      <c r="H437" s="29">
        <f>SUM(H438)</f>
        <v>0</v>
      </c>
      <c r="I437" s="41">
        <f>SUM(I438)</f>
        <v>0</v>
      </c>
      <c r="J437" s="48">
        <f t="shared" si="33"/>
        <v>0</v>
      </c>
      <c r="K437" s="47"/>
    </row>
    <row r="438" spans="1:11" ht="17.25" customHeight="1">
      <c r="A438" s="3"/>
      <c r="B438" s="3"/>
      <c r="C438" s="7"/>
      <c r="D438" s="20">
        <v>4300</v>
      </c>
      <c r="E438" s="21" t="s">
        <v>8</v>
      </c>
      <c r="F438" s="30">
        <v>8700</v>
      </c>
      <c r="G438" s="30">
        <v>0</v>
      </c>
      <c r="H438" s="30">
        <v>0</v>
      </c>
      <c r="I438" s="42">
        <f>SUM(G438:H438)</f>
        <v>0</v>
      </c>
      <c r="J438" s="49">
        <f t="shared" si="33"/>
        <v>0</v>
      </c>
      <c r="K438" s="47"/>
    </row>
    <row r="439" spans="1:11" ht="10.5" customHeight="1">
      <c r="A439" s="3"/>
      <c r="B439" s="23">
        <v>90006</v>
      </c>
      <c r="C439" s="16"/>
      <c r="D439" s="18"/>
      <c r="E439" s="19" t="s">
        <v>61</v>
      </c>
      <c r="F439" s="29">
        <f>+F440</f>
        <v>3400000</v>
      </c>
      <c r="G439" s="29">
        <f>SUM(G440)</f>
        <v>0</v>
      </c>
      <c r="H439" s="29">
        <f>SUM(H440)</f>
        <v>0</v>
      </c>
      <c r="I439" s="41">
        <f>SUM(I440)</f>
        <v>0</v>
      </c>
      <c r="J439" s="48">
        <f aca="true" t="shared" si="36" ref="J439:J466">+I439/F439</f>
        <v>0</v>
      </c>
      <c r="K439" s="47"/>
    </row>
    <row r="440" spans="1:11" ht="10.5" customHeight="1">
      <c r="A440" s="3"/>
      <c r="B440" s="3"/>
      <c r="C440" s="7"/>
      <c r="D440" s="20">
        <v>4300</v>
      </c>
      <c r="E440" s="21" t="s">
        <v>8</v>
      </c>
      <c r="F440" s="30">
        <v>3400000</v>
      </c>
      <c r="G440" s="30">
        <v>0</v>
      </c>
      <c r="H440" s="30">
        <v>0</v>
      </c>
      <c r="I440" s="42">
        <f>SUM(G440:H440)</f>
        <v>0</v>
      </c>
      <c r="J440" s="49">
        <f t="shared" si="36"/>
        <v>0</v>
      </c>
      <c r="K440" s="47"/>
    </row>
    <row r="441" spans="1:11" ht="10.5" customHeight="1">
      <c r="A441" s="3"/>
      <c r="B441" s="23">
        <v>90095</v>
      </c>
      <c r="C441" s="16"/>
      <c r="D441" s="18"/>
      <c r="E441" s="19" t="s">
        <v>25</v>
      </c>
      <c r="F441" s="29">
        <f>+F442</f>
        <v>6300</v>
      </c>
      <c r="G441" s="29">
        <f>SUM(G442)</f>
        <v>0</v>
      </c>
      <c r="H441" s="29">
        <f>SUM(H442)</f>
        <v>0</v>
      </c>
      <c r="I441" s="41">
        <f>SUM(I442)</f>
        <v>0</v>
      </c>
      <c r="J441" s="48">
        <f t="shared" si="36"/>
        <v>0</v>
      </c>
      <c r="K441" s="47"/>
    </row>
    <row r="442" spans="1:11" ht="46.5" customHeight="1">
      <c r="A442" s="3"/>
      <c r="B442" s="3"/>
      <c r="C442" s="2"/>
      <c r="D442" s="24">
        <v>2900</v>
      </c>
      <c r="E442" s="54" t="s">
        <v>109</v>
      </c>
      <c r="F442" s="33">
        <v>6300</v>
      </c>
      <c r="G442" s="33">
        <v>0</v>
      </c>
      <c r="H442" s="33">
        <v>0</v>
      </c>
      <c r="I442" s="45">
        <f>SUM(G442:H442)</f>
        <v>0</v>
      </c>
      <c r="J442" s="49">
        <f t="shared" si="36"/>
        <v>0</v>
      </c>
      <c r="K442" s="47"/>
    </row>
    <row r="443" spans="1:11" ht="17.25" customHeight="1">
      <c r="A443" s="25">
        <v>921</v>
      </c>
      <c r="B443" s="8"/>
      <c r="C443" s="8"/>
      <c r="D443" s="12"/>
      <c r="E443" s="13" t="s">
        <v>110</v>
      </c>
      <c r="F443" s="28">
        <f>SUM(F444,F446,F449,F451,F454)</f>
        <v>98796</v>
      </c>
      <c r="G443" s="28">
        <f>SUM(G444,G446,G449,G451,G454)</f>
        <v>95166</v>
      </c>
      <c r="H443" s="28">
        <f>SUM(H444,H446,H449,H451,H454)</f>
        <v>0</v>
      </c>
      <c r="I443" s="40">
        <f>SUM(I444,I446,I449,I451,I454)</f>
        <v>95166</v>
      </c>
      <c r="J443" s="50">
        <f t="shared" si="36"/>
        <v>0.9632576217660634</v>
      </c>
      <c r="K443" s="47"/>
    </row>
    <row r="444" spans="1:11" ht="10.5" customHeight="1">
      <c r="A444" s="3"/>
      <c r="B444" s="23">
        <v>92105</v>
      </c>
      <c r="C444" s="16"/>
      <c r="D444" s="18"/>
      <c r="E444" s="19" t="s">
        <v>62</v>
      </c>
      <c r="F444" s="29">
        <f>+F445</f>
        <v>5150</v>
      </c>
      <c r="G444" s="29">
        <f>SUM(G445)</f>
        <v>5150</v>
      </c>
      <c r="H444" s="29">
        <f>SUM(H445)</f>
        <v>0</v>
      </c>
      <c r="I444" s="41">
        <f>SUM(I445)</f>
        <v>5150</v>
      </c>
      <c r="J444" s="48">
        <f t="shared" si="36"/>
        <v>1</v>
      </c>
      <c r="K444" s="47"/>
    </row>
    <row r="445" spans="1:11" ht="10.5" customHeight="1">
      <c r="A445" s="3"/>
      <c r="B445" s="3"/>
      <c r="C445" s="7"/>
      <c r="D445" s="20">
        <v>4210</v>
      </c>
      <c r="E445" s="21" t="s">
        <v>13</v>
      </c>
      <c r="F445" s="30">
        <v>5150</v>
      </c>
      <c r="G445" s="30">
        <v>5150</v>
      </c>
      <c r="H445" s="30">
        <v>0</v>
      </c>
      <c r="I445" s="42">
        <f>SUM(G445:H445)</f>
        <v>5150</v>
      </c>
      <c r="J445" s="49">
        <f t="shared" si="36"/>
        <v>1</v>
      </c>
      <c r="K445" s="47"/>
    </row>
    <row r="446" spans="1:11" ht="10.5" customHeight="1">
      <c r="A446" s="3"/>
      <c r="B446" s="23">
        <v>92108</v>
      </c>
      <c r="C446" s="16"/>
      <c r="D446" s="18"/>
      <c r="E446" s="19" t="s">
        <v>63</v>
      </c>
      <c r="F446" s="29">
        <f>SUM(F447:F448)</f>
        <v>3980</v>
      </c>
      <c r="G446" s="29">
        <f>SUM(G447:G448)</f>
        <v>3000</v>
      </c>
      <c r="H446" s="29">
        <f>SUM(H447:H448)</f>
        <v>0</v>
      </c>
      <c r="I446" s="29">
        <f>SUM(I447:I448)</f>
        <v>3000</v>
      </c>
      <c r="J446" s="48">
        <f t="shared" si="36"/>
        <v>0.7537688442211056</v>
      </c>
      <c r="K446" s="47"/>
    </row>
    <row r="447" spans="1:11" ht="34.5" customHeight="1">
      <c r="A447" s="3"/>
      <c r="B447" s="3"/>
      <c r="C447" s="2"/>
      <c r="D447" s="24">
        <v>2820</v>
      </c>
      <c r="E447" s="54" t="s">
        <v>99</v>
      </c>
      <c r="F447" s="33">
        <v>3180</v>
      </c>
      <c r="G447" s="33">
        <v>3000</v>
      </c>
      <c r="H447" s="33">
        <v>0</v>
      </c>
      <c r="I447" s="45">
        <f>SUM(G447:H447)</f>
        <v>3000</v>
      </c>
      <c r="J447" s="49">
        <f t="shared" si="36"/>
        <v>0.9433962264150944</v>
      </c>
      <c r="K447" s="47"/>
    </row>
    <row r="448" spans="1:11" ht="13.5" customHeight="1">
      <c r="A448" s="3"/>
      <c r="B448" s="3"/>
      <c r="C448" s="2"/>
      <c r="D448" s="24">
        <v>4210</v>
      </c>
      <c r="E448" s="21" t="s">
        <v>13</v>
      </c>
      <c r="F448" s="33">
        <v>800</v>
      </c>
      <c r="G448" s="33"/>
      <c r="H448" s="33"/>
      <c r="I448" s="45"/>
      <c r="J448" s="49">
        <f t="shared" si="36"/>
        <v>0</v>
      </c>
      <c r="K448" s="47"/>
    </row>
    <row r="449" spans="1:11" ht="10.5" customHeight="1">
      <c r="A449" s="3"/>
      <c r="B449" s="23">
        <v>92116</v>
      </c>
      <c r="C449" s="16"/>
      <c r="D449" s="18"/>
      <c r="E449" s="19" t="s">
        <v>64</v>
      </c>
      <c r="F449" s="29">
        <f>+F450</f>
        <v>53860</v>
      </c>
      <c r="G449" s="29">
        <f>+G450</f>
        <v>55560</v>
      </c>
      <c r="H449" s="29">
        <f>+H450</f>
        <v>0</v>
      </c>
      <c r="I449" s="41">
        <f>+I450</f>
        <v>55560</v>
      </c>
      <c r="J449" s="48">
        <f t="shared" si="36"/>
        <v>1.0315633122911252</v>
      </c>
      <c r="K449" s="47"/>
    </row>
    <row r="450" spans="1:11" ht="36" customHeight="1">
      <c r="A450" s="3"/>
      <c r="B450" s="3"/>
      <c r="C450" s="2"/>
      <c r="D450" s="24">
        <v>2310</v>
      </c>
      <c r="E450" s="54" t="s">
        <v>75</v>
      </c>
      <c r="F450" s="33">
        <v>53860</v>
      </c>
      <c r="G450" s="33">
        <v>55560</v>
      </c>
      <c r="H450" s="33">
        <v>0</v>
      </c>
      <c r="I450" s="45">
        <f>SUM(G450:H450)</f>
        <v>55560</v>
      </c>
      <c r="J450" s="49">
        <f t="shared" si="36"/>
        <v>1.0315633122911252</v>
      </c>
      <c r="K450" s="47"/>
    </row>
    <row r="451" spans="1:11" ht="16.5" customHeight="1">
      <c r="A451" s="3"/>
      <c r="B451" s="23">
        <v>92120</v>
      </c>
      <c r="C451" s="16"/>
      <c r="D451" s="18"/>
      <c r="E451" s="19" t="s">
        <v>65</v>
      </c>
      <c r="F451" s="29">
        <f>SUM(F452:F453)</f>
        <v>10110</v>
      </c>
      <c r="G451" s="29">
        <f>SUM(G452:G453)</f>
        <v>5710</v>
      </c>
      <c r="H451" s="29">
        <f>SUM(H452:H453)</f>
        <v>0</v>
      </c>
      <c r="I451" s="41">
        <f>SUM(I452:I453)</f>
        <v>5710</v>
      </c>
      <c r="J451" s="48">
        <f t="shared" si="36"/>
        <v>0.5647873392680515</v>
      </c>
      <c r="K451" s="47"/>
    </row>
    <row r="452" spans="1:11" ht="34.5" customHeight="1">
      <c r="A452" s="3"/>
      <c r="B452" s="3"/>
      <c r="C452" s="2"/>
      <c r="D452" s="24">
        <v>2820</v>
      </c>
      <c r="E452" s="54" t="s">
        <v>99</v>
      </c>
      <c r="F452" s="33">
        <v>2060</v>
      </c>
      <c r="G452" s="33">
        <v>2060</v>
      </c>
      <c r="H452" s="33">
        <v>0</v>
      </c>
      <c r="I452" s="45">
        <f>SUM(G452:H452)</f>
        <v>2060</v>
      </c>
      <c r="J452" s="49">
        <f t="shared" si="36"/>
        <v>1</v>
      </c>
      <c r="K452" s="47"/>
    </row>
    <row r="453" spans="1:11" ht="12" customHeight="1">
      <c r="A453" s="3"/>
      <c r="B453" s="3"/>
      <c r="C453" s="7"/>
      <c r="D453" s="20">
        <v>4300</v>
      </c>
      <c r="E453" s="21" t="s">
        <v>8</v>
      </c>
      <c r="F453" s="33">
        <v>8050</v>
      </c>
      <c r="G453" s="30">
        <v>3650</v>
      </c>
      <c r="H453" s="30">
        <v>0</v>
      </c>
      <c r="I453" s="45">
        <f>SUM(G453:H453)</f>
        <v>3650</v>
      </c>
      <c r="J453" s="49">
        <f t="shared" si="36"/>
        <v>0.453416149068323</v>
      </c>
      <c r="K453" s="47"/>
    </row>
    <row r="454" spans="1:11" ht="10.5" customHeight="1">
      <c r="A454" s="3"/>
      <c r="B454" s="23">
        <v>92195</v>
      </c>
      <c r="C454" s="16"/>
      <c r="D454" s="18"/>
      <c r="E454" s="19" t="s">
        <v>25</v>
      </c>
      <c r="F454" s="29">
        <f>SUM(F455:F458)</f>
        <v>25696</v>
      </c>
      <c r="G454" s="29">
        <f>SUM(G455:G458)</f>
        <v>25746</v>
      </c>
      <c r="H454" s="29">
        <f>SUM(H455:H458)</f>
        <v>0</v>
      </c>
      <c r="I454" s="29">
        <f>SUM(I455:I458)</f>
        <v>25746</v>
      </c>
      <c r="J454" s="48">
        <f t="shared" si="36"/>
        <v>1.0019458281444582</v>
      </c>
      <c r="K454" s="47"/>
    </row>
    <row r="455" spans="1:11" ht="33.75" customHeight="1">
      <c r="A455" s="3"/>
      <c r="B455" s="3"/>
      <c r="C455" s="2"/>
      <c r="D455" s="24">
        <v>2820</v>
      </c>
      <c r="E455" s="54" t="s">
        <v>99</v>
      </c>
      <c r="F455" s="33">
        <v>5150</v>
      </c>
      <c r="G455" s="33">
        <v>5000</v>
      </c>
      <c r="H455" s="33">
        <v>0</v>
      </c>
      <c r="I455" s="45">
        <f>SUM(G455:H455)</f>
        <v>5000</v>
      </c>
      <c r="J455" s="49">
        <f t="shared" si="36"/>
        <v>0.970873786407767</v>
      </c>
      <c r="K455" s="47"/>
    </row>
    <row r="456" spans="1:11" ht="12" customHeight="1">
      <c r="A456" s="3"/>
      <c r="B456" s="3"/>
      <c r="C456" s="7"/>
      <c r="D456" s="20">
        <v>4210</v>
      </c>
      <c r="E456" s="21" t="s">
        <v>13</v>
      </c>
      <c r="F456" s="33">
        <v>8540</v>
      </c>
      <c r="G456" s="30">
        <v>8240</v>
      </c>
      <c r="H456" s="30">
        <v>0</v>
      </c>
      <c r="I456" s="45">
        <f>SUM(G456:H456)</f>
        <v>8240</v>
      </c>
      <c r="J456" s="49">
        <f t="shared" si="36"/>
        <v>0.9648711943793911</v>
      </c>
      <c r="K456" s="47"/>
    </row>
    <row r="457" spans="1:11" ht="10.5" customHeight="1">
      <c r="A457" s="3"/>
      <c r="B457" s="3"/>
      <c r="C457" s="7"/>
      <c r="D457" s="20">
        <v>4300</v>
      </c>
      <c r="E457" s="21" t="s">
        <v>8</v>
      </c>
      <c r="F457" s="33">
        <v>11961</v>
      </c>
      <c r="G457" s="30">
        <v>12506</v>
      </c>
      <c r="H457" s="30">
        <v>0</v>
      </c>
      <c r="I457" s="45">
        <f>SUM(G457:H457)</f>
        <v>12506</v>
      </c>
      <c r="J457" s="49">
        <f t="shared" si="36"/>
        <v>1.0455647521110274</v>
      </c>
      <c r="K457" s="47"/>
    </row>
    <row r="458" spans="1:11" ht="10.5" customHeight="1">
      <c r="A458" s="3"/>
      <c r="B458" s="3"/>
      <c r="C458" s="2"/>
      <c r="D458" s="24">
        <v>4430</v>
      </c>
      <c r="E458" s="90" t="s">
        <v>17</v>
      </c>
      <c r="F458" s="33">
        <v>45</v>
      </c>
      <c r="G458" s="33">
        <v>0</v>
      </c>
      <c r="H458" s="33">
        <v>0</v>
      </c>
      <c r="I458" s="45">
        <f>SUM(G458:H458)</f>
        <v>0</v>
      </c>
      <c r="J458" s="49">
        <f t="shared" si="36"/>
        <v>0</v>
      </c>
      <c r="K458" s="47"/>
    </row>
    <row r="459" spans="1:11" ht="10.5" customHeight="1">
      <c r="A459" s="37">
        <v>926</v>
      </c>
      <c r="B459" s="11"/>
      <c r="C459" s="11"/>
      <c r="D459" s="10"/>
      <c r="E459" s="22" t="s">
        <v>66</v>
      </c>
      <c r="F459" s="32">
        <f>SUM(F463,F460)</f>
        <v>33000</v>
      </c>
      <c r="G459" s="44">
        <f>SUM(G463,G460)</f>
        <v>63000</v>
      </c>
      <c r="H459" s="44">
        <f>SUM(H463,H460)</f>
        <v>0</v>
      </c>
      <c r="I459" s="44">
        <f>SUM(I463,I460)</f>
        <v>63000</v>
      </c>
      <c r="J459" s="50">
        <f t="shared" si="36"/>
        <v>1.9090909090909092</v>
      </c>
      <c r="K459" s="47"/>
    </row>
    <row r="460" spans="1:11" ht="10.5" customHeight="1">
      <c r="A460" s="38"/>
      <c r="B460" s="23">
        <v>92604</v>
      </c>
      <c r="C460" s="16"/>
      <c r="D460" s="18"/>
      <c r="E460" s="19" t="s">
        <v>67</v>
      </c>
      <c r="F460" s="29">
        <f>SUM(F461)</f>
        <v>19000</v>
      </c>
      <c r="G460" s="29">
        <f>SUM(G461:G462)</f>
        <v>49000</v>
      </c>
      <c r="H460" s="29">
        <f>SUM(H461:H462)</f>
        <v>0</v>
      </c>
      <c r="I460" s="29">
        <f>SUM(I461:I462)</f>
        <v>49000</v>
      </c>
      <c r="J460" s="48">
        <f t="shared" si="36"/>
        <v>2.5789473684210527</v>
      </c>
      <c r="K460" s="47"/>
    </row>
    <row r="461" spans="1:11" ht="35.25" customHeight="1">
      <c r="A461" s="68"/>
      <c r="B461" s="68"/>
      <c r="C461" s="69"/>
      <c r="D461" s="70">
        <v>2820</v>
      </c>
      <c r="E461" s="73" t="s">
        <v>99</v>
      </c>
      <c r="F461" s="35">
        <v>19000</v>
      </c>
      <c r="G461" s="35">
        <v>19000</v>
      </c>
      <c r="H461" s="35">
        <v>0</v>
      </c>
      <c r="I461" s="72">
        <f>SUM(G461:H461)</f>
        <v>19000</v>
      </c>
      <c r="J461" s="49">
        <f t="shared" si="36"/>
        <v>1</v>
      </c>
      <c r="K461" s="47"/>
    </row>
    <row r="462" spans="1:11" ht="45">
      <c r="A462" s="3"/>
      <c r="B462" s="3"/>
      <c r="C462" s="2"/>
      <c r="D462" s="24">
        <v>6300</v>
      </c>
      <c r="E462" s="110" t="s">
        <v>136</v>
      </c>
      <c r="F462" s="33"/>
      <c r="G462" s="35">
        <v>30000</v>
      </c>
      <c r="H462" s="35">
        <v>0</v>
      </c>
      <c r="I462" s="72">
        <f>SUM(G462:H462)</f>
        <v>30000</v>
      </c>
      <c r="J462" s="49" t="e">
        <f t="shared" si="36"/>
        <v>#DIV/0!</v>
      </c>
      <c r="K462" s="47"/>
    </row>
    <row r="463" spans="1:11" ht="12.75">
      <c r="A463" s="3"/>
      <c r="B463" s="23">
        <v>92605</v>
      </c>
      <c r="C463" s="16"/>
      <c r="D463" s="18"/>
      <c r="E463" s="19" t="s">
        <v>111</v>
      </c>
      <c r="F463" s="29">
        <f>SUM(F464:F465)</f>
        <v>14000</v>
      </c>
      <c r="G463" s="29">
        <f>SUM(G464:G465)</f>
        <v>14000</v>
      </c>
      <c r="H463" s="29">
        <f>SUM(H464:H465)</f>
        <v>0</v>
      </c>
      <c r="I463" s="41">
        <f>SUM(I464:I465)</f>
        <v>14000</v>
      </c>
      <c r="J463" s="48">
        <f t="shared" si="36"/>
        <v>1</v>
      </c>
      <c r="K463" s="47"/>
    </row>
    <row r="464" spans="1:11" ht="16.5" customHeight="1">
      <c r="A464" s="3"/>
      <c r="B464" s="3"/>
      <c r="C464" s="7"/>
      <c r="D464" s="20">
        <v>4210</v>
      </c>
      <c r="E464" s="21" t="s">
        <v>13</v>
      </c>
      <c r="F464" s="33">
        <v>8800</v>
      </c>
      <c r="G464" s="30">
        <v>8800</v>
      </c>
      <c r="H464" s="30">
        <v>0</v>
      </c>
      <c r="I464" s="45">
        <f>SUM(G464:H464)</f>
        <v>8800</v>
      </c>
      <c r="J464" s="49">
        <f t="shared" si="36"/>
        <v>1</v>
      </c>
      <c r="K464" s="47"/>
    </row>
    <row r="465" spans="1:11" ht="10.5" customHeight="1" thickBot="1">
      <c r="A465" s="3"/>
      <c r="B465" s="3"/>
      <c r="C465" s="7"/>
      <c r="D465" s="20">
        <v>4300</v>
      </c>
      <c r="E465" s="21" t="s">
        <v>8</v>
      </c>
      <c r="F465" s="86">
        <v>5200</v>
      </c>
      <c r="G465" s="87">
        <v>5200</v>
      </c>
      <c r="H465" s="87">
        <v>0</v>
      </c>
      <c r="I465" s="88">
        <f>SUM(G465:H465)</f>
        <v>5200</v>
      </c>
      <c r="J465" s="89">
        <f t="shared" si="36"/>
        <v>1</v>
      </c>
      <c r="K465" s="47"/>
    </row>
    <row r="466" spans="5:10" ht="10.5" customHeight="1" thickTop="1">
      <c r="E466" s="26" t="s">
        <v>68</v>
      </c>
      <c r="F466" s="85">
        <f>SUM(F8,F26,F33,F53,F58,F68,F85,F126,F157,F160,F169,F291,F301,F373,F407,F436,F443,F459)</f>
        <v>42625052</v>
      </c>
      <c r="G466" s="125">
        <f>SUM(G8,G26,G33,G53,G58,G68,G85,G126,G157,G160,G169,G291,G301,G373,G407,G436,G443,G459)</f>
        <v>37748487</v>
      </c>
      <c r="H466" s="85">
        <f>SUM(H8,H26,H33,H53,H58,H68,H85,H126,H157,H160,H169,H291,H301,H373,H407,H436,H443,H459)</f>
        <v>3332413</v>
      </c>
      <c r="I466" s="85">
        <f>SUM(I8,I26,I33,I53,I58,I68,I85,I126,I157,I160,I169,I291,I301,I373,I407,I436,I443,I459)</f>
        <v>41080900</v>
      </c>
      <c r="J466" s="52">
        <f t="shared" si="36"/>
        <v>0.96377360431138</v>
      </c>
    </row>
    <row r="469" spans="5:9" ht="12.75">
      <c r="E469" s="96">
        <v>2580</v>
      </c>
      <c r="F469" s="107">
        <f aca="true" t="shared" si="37" ref="F469:F500">SUMIF($D$7:$D$465,+E469,$F$7:$F$465)</f>
        <v>10000</v>
      </c>
      <c r="G469" s="97">
        <f aca="true" t="shared" si="38" ref="G469:G500">SUMIF($D$7:$D$465,+E469,$G$7:$G$465)</f>
        <v>10000</v>
      </c>
      <c r="H469" s="97">
        <f aca="true" t="shared" si="39" ref="H469:H500">SUMIF($D$7:$D$465,+E469,$H$7:$H$465)</f>
        <v>0</v>
      </c>
      <c r="I469" s="97">
        <f aca="true" t="shared" si="40" ref="I469:I500">SUMIF($D$7:$D$465,+E469,$I$7:$I$465)</f>
        <v>10000</v>
      </c>
    </row>
    <row r="470" spans="5:9" ht="12.75">
      <c r="E470" s="96">
        <v>2310</v>
      </c>
      <c r="F470" s="107">
        <f t="shared" si="37"/>
        <v>160260</v>
      </c>
      <c r="G470" s="97">
        <f t="shared" si="38"/>
        <v>161960</v>
      </c>
      <c r="H470" s="97">
        <f t="shared" si="39"/>
        <v>0</v>
      </c>
      <c r="I470" s="97">
        <f t="shared" si="40"/>
        <v>161960</v>
      </c>
    </row>
    <row r="471" spans="5:9" ht="12.75">
      <c r="E471" s="96">
        <v>2540</v>
      </c>
      <c r="F471" s="107">
        <f t="shared" si="37"/>
        <v>0</v>
      </c>
      <c r="G471" s="97">
        <f t="shared" si="38"/>
        <v>8311</v>
      </c>
      <c r="H471" s="97">
        <f t="shared" si="39"/>
        <v>0</v>
      </c>
      <c r="I471" s="97">
        <f t="shared" si="40"/>
        <v>8311</v>
      </c>
    </row>
    <row r="472" spans="5:9" ht="12.75">
      <c r="E472" s="96">
        <v>2560</v>
      </c>
      <c r="F472" s="107">
        <f t="shared" si="37"/>
        <v>93199</v>
      </c>
      <c r="G472" s="97">
        <f t="shared" si="38"/>
        <v>0</v>
      </c>
      <c r="H472" s="97">
        <f t="shared" si="39"/>
        <v>0</v>
      </c>
      <c r="I472" s="97">
        <f t="shared" si="40"/>
        <v>0</v>
      </c>
    </row>
    <row r="473" spans="5:9" ht="12.75">
      <c r="E473" s="96">
        <v>2610</v>
      </c>
      <c r="F473" s="107">
        <f t="shared" si="37"/>
        <v>0</v>
      </c>
      <c r="G473" s="97">
        <f t="shared" si="38"/>
        <v>0</v>
      </c>
      <c r="H473" s="97">
        <f t="shared" si="39"/>
        <v>0</v>
      </c>
      <c r="I473" s="97">
        <f t="shared" si="40"/>
        <v>0</v>
      </c>
    </row>
    <row r="474" spans="5:9" ht="12.75">
      <c r="E474" s="96">
        <v>2630</v>
      </c>
      <c r="F474" s="107">
        <f t="shared" si="37"/>
        <v>0</v>
      </c>
      <c r="G474" s="97">
        <f t="shared" si="38"/>
        <v>0</v>
      </c>
      <c r="H474" s="97">
        <f t="shared" si="39"/>
        <v>0</v>
      </c>
      <c r="I474" s="97">
        <f t="shared" si="40"/>
        <v>0</v>
      </c>
    </row>
    <row r="475" spans="5:9" ht="12.75">
      <c r="E475" s="96">
        <v>2820</v>
      </c>
      <c r="F475" s="107">
        <f t="shared" si="37"/>
        <v>41450</v>
      </c>
      <c r="G475" s="97">
        <f t="shared" si="38"/>
        <v>44060</v>
      </c>
      <c r="H475" s="97">
        <f t="shared" si="39"/>
        <v>0</v>
      </c>
      <c r="I475" s="97">
        <f t="shared" si="40"/>
        <v>44060</v>
      </c>
    </row>
    <row r="476" spans="5:9" ht="12.75">
      <c r="E476" s="96">
        <v>2830</v>
      </c>
      <c r="F476" s="107">
        <f t="shared" si="37"/>
        <v>62400</v>
      </c>
      <c r="G476" s="97">
        <f t="shared" si="38"/>
        <v>80000</v>
      </c>
      <c r="H476" s="97">
        <f t="shared" si="39"/>
        <v>0</v>
      </c>
      <c r="I476" s="97">
        <f t="shared" si="40"/>
        <v>80000</v>
      </c>
    </row>
    <row r="477" spans="5:9" ht="12.75">
      <c r="E477" s="96">
        <v>2900</v>
      </c>
      <c r="F477" s="107">
        <f t="shared" si="37"/>
        <v>6300</v>
      </c>
      <c r="G477" s="97">
        <f t="shared" si="38"/>
        <v>0</v>
      </c>
      <c r="H477" s="97">
        <f t="shared" si="39"/>
        <v>0</v>
      </c>
      <c r="I477" s="97">
        <f t="shared" si="40"/>
        <v>0</v>
      </c>
    </row>
    <row r="478" spans="5:9" ht="12.75">
      <c r="E478" s="96">
        <v>2950</v>
      </c>
      <c r="F478" s="107">
        <f t="shared" si="37"/>
        <v>11000</v>
      </c>
      <c r="G478" s="97">
        <f t="shared" si="38"/>
        <v>0</v>
      </c>
      <c r="H478" s="97">
        <f t="shared" si="39"/>
        <v>0</v>
      </c>
      <c r="I478" s="97">
        <f t="shared" si="40"/>
        <v>0</v>
      </c>
    </row>
    <row r="479" spans="5:9" ht="12.75">
      <c r="E479" s="98">
        <v>3020</v>
      </c>
      <c r="F479" s="107">
        <f t="shared" si="37"/>
        <v>603780</v>
      </c>
      <c r="G479" s="97">
        <f t="shared" si="38"/>
        <v>393766</v>
      </c>
      <c r="H479" s="97">
        <f t="shared" si="39"/>
        <v>234723</v>
      </c>
      <c r="I479" s="97">
        <f t="shared" si="40"/>
        <v>628489</v>
      </c>
    </row>
    <row r="480" spans="5:9" ht="12.75">
      <c r="E480" s="98">
        <v>3030</v>
      </c>
      <c r="F480" s="107">
        <f t="shared" si="37"/>
        <v>219807</v>
      </c>
      <c r="G480" s="97">
        <f t="shared" si="38"/>
        <v>236033</v>
      </c>
      <c r="H480" s="97">
        <f t="shared" si="39"/>
        <v>10888</v>
      </c>
      <c r="I480" s="97">
        <f t="shared" si="40"/>
        <v>246921</v>
      </c>
    </row>
    <row r="481" spans="5:9" ht="12.75">
      <c r="E481" s="98">
        <v>3110</v>
      </c>
      <c r="F481" s="107">
        <f t="shared" si="37"/>
        <v>534531</v>
      </c>
      <c r="G481" s="97">
        <f t="shared" si="38"/>
        <v>629044</v>
      </c>
      <c r="H481" s="97">
        <f t="shared" si="39"/>
        <v>36600</v>
      </c>
      <c r="I481" s="97">
        <f t="shared" si="40"/>
        <v>665644</v>
      </c>
    </row>
    <row r="482" spans="5:9" ht="12.75">
      <c r="E482" s="98">
        <v>3240</v>
      </c>
      <c r="F482" s="107">
        <f t="shared" si="37"/>
        <v>200000</v>
      </c>
      <c r="G482" s="97">
        <f t="shared" si="38"/>
        <v>215000</v>
      </c>
      <c r="H482" s="97">
        <f t="shared" si="39"/>
        <v>0</v>
      </c>
      <c r="I482" s="97">
        <f t="shared" si="40"/>
        <v>215000</v>
      </c>
    </row>
    <row r="483" spans="5:10" ht="12.75">
      <c r="E483" s="99">
        <v>4010</v>
      </c>
      <c r="F483" s="107">
        <f t="shared" si="37"/>
        <v>16209141</v>
      </c>
      <c r="G483" s="97">
        <f t="shared" si="38"/>
        <v>16661756</v>
      </c>
      <c r="H483" s="97">
        <f t="shared" si="39"/>
        <v>213213</v>
      </c>
      <c r="I483" s="97">
        <f t="shared" si="40"/>
        <v>16874969</v>
      </c>
      <c r="J483" s="81">
        <f>SUM(I483:I492)</f>
        <v>23193556</v>
      </c>
    </row>
    <row r="484" spans="5:10" ht="12.75">
      <c r="E484" s="99">
        <v>4020</v>
      </c>
      <c r="F484" s="107">
        <f t="shared" si="37"/>
        <v>164108</v>
      </c>
      <c r="G484" s="97">
        <f t="shared" si="38"/>
        <v>0</v>
      </c>
      <c r="H484" s="97">
        <f t="shared" si="39"/>
        <v>86699</v>
      </c>
      <c r="I484" s="97">
        <f t="shared" si="40"/>
        <v>86699</v>
      </c>
      <c r="J484" s="119">
        <v>0.03</v>
      </c>
    </row>
    <row r="485" spans="5:10" ht="12.75">
      <c r="E485" s="99">
        <v>4040</v>
      </c>
      <c r="F485" s="107">
        <f t="shared" si="37"/>
        <v>1183697</v>
      </c>
      <c r="G485" s="97">
        <f t="shared" si="38"/>
        <v>1310226</v>
      </c>
      <c r="H485" s="97">
        <f t="shared" si="39"/>
        <v>12011</v>
      </c>
      <c r="I485" s="97">
        <f t="shared" si="40"/>
        <v>1322237</v>
      </c>
      <c r="J485" s="81">
        <f>(J483*100)/103-J483</f>
        <v>-675540.4660194181</v>
      </c>
    </row>
    <row r="486" spans="5:10" ht="12.75">
      <c r="E486" s="99">
        <v>4050</v>
      </c>
      <c r="F486" s="107">
        <f t="shared" si="37"/>
        <v>1117081</v>
      </c>
      <c r="G486" s="97">
        <f t="shared" si="38"/>
        <v>0</v>
      </c>
      <c r="H486" s="97">
        <f t="shared" si="39"/>
        <v>1165330</v>
      </c>
      <c r="I486" s="97">
        <f t="shared" si="40"/>
        <v>1165330</v>
      </c>
      <c r="J486" t="s">
        <v>138</v>
      </c>
    </row>
    <row r="487" spans="5:10" ht="12.75">
      <c r="E487" s="99">
        <v>4060</v>
      </c>
      <c r="F487" s="107">
        <f t="shared" si="37"/>
        <v>23329</v>
      </c>
      <c r="G487" s="97">
        <f t="shared" si="38"/>
        <v>0</v>
      </c>
      <c r="H487" s="97">
        <f t="shared" si="39"/>
        <v>28921</v>
      </c>
      <c r="I487" s="97">
        <f t="shared" si="40"/>
        <v>28921</v>
      </c>
      <c r="J487" s="81">
        <f>SUM(F483:F492)</f>
        <v>22375227</v>
      </c>
    </row>
    <row r="488" spans="5:10" ht="12.75">
      <c r="E488" s="99">
        <v>4070</v>
      </c>
      <c r="F488" s="107">
        <f t="shared" si="37"/>
        <v>89555</v>
      </c>
      <c r="G488" s="97">
        <f t="shared" si="38"/>
        <v>0</v>
      </c>
      <c r="H488" s="97">
        <f t="shared" si="39"/>
        <v>98072</v>
      </c>
      <c r="I488" s="97">
        <f t="shared" si="40"/>
        <v>98072</v>
      </c>
      <c r="J488" t="s">
        <v>139</v>
      </c>
    </row>
    <row r="489" spans="5:10" ht="12.75">
      <c r="E489" s="99">
        <v>4080</v>
      </c>
      <c r="F489" s="107">
        <f t="shared" si="37"/>
        <v>0</v>
      </c>
      <c r="G489" s="97">
        <f t="shared" si="38"/>
        <v>0</v>
      </c>
      <c r="H489" s="97">
        <f t="shared" si="39"/>
        <v>0</v>
      </c>
      <c r="I489" s="97">
        <f t="shared" si="40"/>
        <v>0</v>
      </c>
      <c r="J489" s="81">
        <f>J487-J483</f>
        <v>-818329</v>
      </c>
    </row>
    <row r="490" spans="5:9" ht="12.75">
      <c r="E490" s="99">
        <v>4090</v>
      </c>
      <c r="F490" s="107">
        <f t="shared" si="37"/>
        <v>0</v>
      </c>
      <c r="G490" s="97">
        <f t="shared" si="38"/>
        <v>0</v>
      </c>
      <c r="H490" s="97">
        <f t="shared" si="39"/>
        <v>0</v>
      </c>
      <c r="I490" s="97">
        <f t="shared" si="40"/>
        <v>0</v>
      </c>
    </row>
    <row r="491" spans="5:9" ht="12.75">
      <c r="E491" s="99">
        <v>4110</v>
      </c>
      <c r="F491" s="107">
        <f t="shared" si="37"/>
        <v>3156006</v>
      </c>
      <c r="G491" s="97">
        <f t="shared" si="38"/>
        <v>3118672</v>
      </c>
      <c r="H491" s="97">
        <f t="shared" si="39"/>
        <v>55326</v>
      </c>
      <c r="I491" s="97">
        <f t="shared" si="40"/>
        <v>3173998</v>
      </c>
    </row>
    <row r="492" spans="5:9" ht="12.75">
      <c r="E492" s="99">
        <v>4120</v>
      </c>
      <c r="F492" s="107">
        <f t="shared" si="37"/>
        <v>432310</v>
      </c>
      <c r="G492" s="97">
        <f t="shared" si="38"/>
        <v>435689</v>
      </c>
      <c r="H492" s="97">
        <f t="shared" si="39"/>
        <v>7641</v>
      </c>
      <c r="I492" s="97">
        <f t="shared" si="40"/>
        <v>443330</v>
      </c>
    </row>
    <row r="493" spans="5:9" ht="12.75">
      <c r="E493" s="98">
        <v>4130</v>
      </c>
      <c r="F493" s="107">
        <f t="shared" si="37"/>
        <v>726658</v>
      </c>
      <c r="G493" s="97">
        <f t="shared" si="38"/>
        <v>1600</v>
      </c>
      <c r="H493" s="97">
        <f t="shared" si="39"/>
        <v>919933</v>
      </c>
      <c r="I493" s="97">
        <f t="shared" si="40"/>
        <v>921533</v>
      </c>
    </row>
    <row r="494" spans="5:9" ht="12.75">
      <c r="E494" s="98">
        <v>4140</v>
      </c>
      <c r="F494" s="107">
        <f t="shared" si="37"/>
        <v>100</v>
      </c>
      <c r="G494" s="97">
        <f t="shared" si="38"/>
        <v>0</v>
      </c>
      <c r="H494" s="97">
        <f t="shared" si="39"/>
        <v>0</v>
      </c>
      <c r="I494" s="97">
        <f t="shared" si="40"/>
        <v>0</v>
      </c>
    </row>
    <row r="495" spans="5:9" ht="12.75">
      <c r="E495" s="98">
        <v>4210</v>
      </c>
      <c r="F495" s="107">
        <f t="shared" si="37"/>
        <v>1557779</v>
      </c>
      <c r="G495" s="97">
        <f t="shared" si="38"/>
        <v>1234518</v>
      </c>
      <c r="H495" s="97">
        <f t="shared" si="39"/>
        <v>71305</v>
      </c>
      <c r="I495" s="97">
        <f t="shared" si="40"/>
        <v>1305823</v>
      </c>
    </row>
    <row r="496" spans="5:9" ht="12.75">
      <c r="E496" s="98">
        <v>4220</v>
      </c>
      <c r="F496" s="107">
        <f t="shared" si="37"/>
        <v>361763</v>
      </c>
      <c r="G496" s="97">
        <f t="shared" si="38"/>
        <v>350723</v>
      </c>
      <c r="H496" s="97">
        <f t="shared" si="39"/>
        <v>0</v>
      </c>
      <c r="I496" s="97">
        <f t="shared" si="40"/>
        <v>350723</v>
      </c>
    </row>
    <row r="497" spans="5:9" ht="12.75">
      <c r="E497" s="98">
        <v>4230</v>
      </c>
      <c r="F497" s="107">
        <f t="shared" si="37"/>
        <v>59332</v>
      </c>
      <c r="G497" s="97">
        <f t="shared" si="38"/>
        <v>64537</v>
      </c>
      <c r="H497" s="97">
        <f t="shared" si="39"/>
        <v>0</v>
      </c>
      <c r="I497" s="97">
        <f t="shared" si="40"/>
        <v>64537</v>
      </c>
    </row>
    <row r="498" spans="5:9" ht="12.75">
      <c r="E498" s="98">
        <v>4240</v>
      </c>
      <c r="F498" s="107">
        <f t="shared" si="37"/>
        <v>67735</v>
      </c>
      <c r="G498" s="97">
        <f t="shared" si="38"/>
        <v>67435</v>
      </c>
      <c r="H498" s="97">
        <f t="shared" si="39"/>
        <v>0</v>
      </c>
      <c r="I498" s="97">
        <f t="shared" si="40"/>
        <v>67435</v>
      </c>
    </row>
    <row r="499" spans="5:9" ht="12.75">
      <c r="E499" s="98">
        <v>4250</v>
      </c>
      <c r="F499" s="107">
        <f t="shared" si="37"/>
        <v>0</v>
      </c>
      <c r="G499" s="97">
        <f t="shared" si="38"/>
        <v>0</v>
      </c>
      <c r="H499" s="97">
        <f t="shared" si="39"/>
        <v>0</v>
      </c>
      <c r="I499" s="97">
        <f t="shared" si="40"/>
        <v>0</v>
      </c>
    </row>
    <row r="500" spans="5:9" ht="12.75">
      <c r="E500" s="98">
        <v>4260</v>
      </c>
      <c r="F500" s="107">
        <f t="shared" si="37"/>
        <v>970072</v>
      </c>
      <c r="G500" s="97">
        <f t="shared" si="38"/>
        <v>1002945</v>
      </c>
      <c r="H500" s="97">
        <f t="shared" si="39"/>
        <v>50510</v>
      </c>
      <c r="I500" s="97">
        <f t="shared" si="40"/>
        <v>1053455</v>
      </c>
    </row>
    <row r="501" spans="5:9" ht="12.75">
      <c r="E501" s="98">
        <v>4270</v>
      </c>
      <c r="F501" s="107">
        <f aca="true" t="shared" si="41" ref="F501:F525">SUMIF($D$7:$D$465,+E501,$F$7:$F$465)</f>
        <v>1403094</v>
      </c>
      <c r="G501" s="97">
        <f aca="true" t="shared" si="42" ref="G501:G525">SUMIF($D$7:$D$465,+E501,$G$7:$G$465)</f>
        <v>1215979</v>
      </c>
      <c r="H501" s="97">
        <f aca="true" t="shared" si="43" ref="H501:H525">SUMIF($D$7:$D$465,+E501,$H$7:$H$465)</f>
        <v>9000</v>
      </c>
      <c r="I501" s="97">
        <f aca="true" t="shared" si="44" ref="I501:I525">SUMIF($D$7:$D$465,+E501,$I$7:$I$465)</f>
        <v>1224979</v>
      </c>
    </row>
    <row r="502" spans="5:9" ht="12.75">
      <c r="E502" s="98">
        <v>4280</v>
      </c>
      <c r="F502" s="107">
        <f t="shared" si="41"/>
        <v>2700</v>
      </c>
      <c r="G502" s="97">
        <f t="shared" si="42"/>
        <v>0</v>
      </c>
      <c r="H502" s="97">
        <f t="shared" si="43"/>
        <v>2500</v>
      </c>
      <c r="I502" s="97">
        <f t="shared" si="44"/>
        <v>2500</v>
      </c>
    </row>
    <row r="503" spans="5:9" ht="12.75">
      <c r="E503" s="98">
        <v>4290</v>
      </c>
      <c r="F503" s="107">
        <f t="shared" si="41"/>
        <v>0</v>
      </c>
      <c r="G503" s="97">
        <f t="shared" si="42"/>
        <v>0</v>
      </c>
      <c r="H503" s="97">
        <f t="shared" si="43"/>
        <v>0</v>
      </c>
      <c r="I503" s="97">
        <f t="shared" si="44"/>
        <v>0</v>
      </c>
    </row>
    <row r="504" spans="5:9" ht="12.75">
      <c r="E504" s="98">
        <v>4300</v>
      </c>
      <c r="F504" s="107">
        <f t="shared" si="41"/>
        <v>7254082</v>
      </c>
      <c r="G504" s="97">
        <f t="shared" si="42"/>
        <v>3416707</v>
      </c>
      <c r="H504" s="97">
        <f t="shared" si="43"/>
        <v>311265</v>
      </c>
      <c r="I504" s="97">
        <f t="shared" si="44"/>
        <v>3727972</v>
      </c>
    </row>
    <row r="505" spans="5:9" ht="12.75">
      <c r="E505" s="98">
        <v>4410</v>
      </c>
      <c r="F505" s="107">
        <f t="shared" si="41"/>
        <v>103150</v>
      </c>
      <c r="G505" s="97">
        <f t="shared" si="42"/>
        <v>79487</v>
      </c>
      <c r="H505" s="97">
        <f t="shared" si="43"/>
        <v>5233</v>
      </c>
      <c r="I505" s="97">
        <f t="shared" si="44"/>
        <v>84720</v>
      </c>
    </row>
    <row r="506" spans="5:9" ht="12.75">
      <c r="E506" s="98">
        <v>4420</v>
      </c>
      <c r="F506" s="107">
        <f t="shared" si="41"/>
        <v>18024</v>
      </c>
      <c r="G506" s="97">
        <f t="shared" si="42"/>
        <v>10072</v>
      </c>
      <c r="H506" s="97">
        <f t="shared" si="43"/>
        <v>0</v>
      </c>
      <c r="I506" s="97">
        <f t="shared" si="44"/>
        <v>10072</v>
      </c>
    </row>
    <row r="507" spans="5:9" ht="12.75">
      <c r="E507" s="98">
        <v>4430</v>
      </c>
      <c r="F507" s="107">
        <f t="shared" si="41"/>
        <v>111291</v>
      </c>
      <c r="G507" s="97">
        <f t="shared" si="42"/>
        <v>137330</v>
      </c>
      <c r="H507" s="97">
        <f t="shared" si="43"/>
        <v>8744</v>
      </c>
      <c r="I507" s="97">
        <f t="shared" si="44"/>
        <v>146074</v>
      </c>
    </row>
    <row r="508" spans="5:9" ht="12.75">
      <c r="E508" s="98">
        <v>4440</v>
      </c>
      <c r="F508" s="107">
        <f t="shared" si="41"/>
        <v>929502</v>
      </c>
      <c r="G508" s="97">
        <f t="shared" si="42"/>
        <v>953388</v>
      </c>
      <c r="H508" s="97">
        <f t="shared" si="43"/>
        <v>4140</v>
      </c>
      <c r="I508" s="97">
        <f t="shared" si="44"/>
        <v>957528</v>
      </c>
    </row>
    <row r="509" spans="5:9" ht="12.75">
      <c r="E509" s="98">
        <v>4480</v>
      </c>
      <c r="F509" s="107">
        <f t="shared" si="41"/>
        <v>65978</v>
      </c>
      <c r="G509" s="97">
        <f t="shared" si="42"/>
        <v>52887</v>
      </c>
      <c r="H509" s="97">
        <f t="shared" si="43"/>
        <v>0</v>
      </c>
      <c r="I509" s="97">
        <f t="shared" si="44"/>
        <v>52887</v>
      </c>
    </row>
    <row r="510" spans="5:9" ht="12.75">
      <c r="E510" s="98">
        <v>4500</v>
      </c>
      <c r="F510" s="107">
        <f t="shared" si="41"/>
        <v>0</v>
      </c>
      <c r="G510" s="97">
        <f t="shared" si="42"/>
        <v>0</v>
      </c>
      <c r="H510" s="97">
        <f t="shared" si="43"/>
        <v>0</v>
      </c>
      <c r="I510" s="97">
        <f t="shared" si="44"/>
        <v>0</v>
      </c>
    </row>
    <row r="511" spans="5:9" ht="12.75">
      <c r="E511" s="98">
        <v>4510</v>
      </c>
      <c r="F511" s="107">
        <f t="shared" si="41"/>
        <v>159</v>
      </c>
      <c r="G511" s="97">
        <f t="shared" si="42"/>
        <v>0</v>
      </c>
      <c r="H511" s="97">
        <f t="shared" si="43"/>
        <v>159</v>
      </c>
      <c r="I511" s="97">
        <f t="shared" si="44"/>
        <v>159</v>
      </c>
    </row>
    <row r="512" spans="5:9" ht="12.75">
      <c r="E512" s="98">
        <v>4520</v>
      </c>
      <c r="F512" s="107">
        <f t="shared" si="41"/>
        <v>18202</v>
      </c>
      <c r="G512" s="97">
        <f t="shared" si="42"/>
        <v>12812</v>
      </c>
      <c r="H512" s="97">
        <f t="shared" si="43"/>
        <v>200</v>
      </c>
      <c r="I512" s="97">
        <f t="shared" si="44"/>
        <v>13012</v>
      </c>
    </row>
    <row r="513" spans="5:9" ht="12.75">
      <c r="E513" s="98">
        <v>4570</v>
      </c>
      <c r="F513" s="107">
        <f t="shared" si="41"/>
        <v>1500</v>
      </c>
      <c r="G513" s="97">
        <f t="shared" si="42"/>
        <v>0</v>
      </c>
      <c r="H513" s="97">
        <f t="shared" si="43"/>
        <v>0</v>
      </c>
      <c r="I513" s="97">
        <f t="shared" si="44"/>
        <v>0</v>
      </c>
    </row>
    <row r="514" spans="5:9" ht="12.75">
      <c r="E514" s="98">
        <v>4580</v>
      </c>
      <c r="F514" s="107">
        <f t="shared" si="41"/>
        <v>0</v>
      </c>
      <c r="G514" s="97">
        <f t="shared" si="42"/>
        <v>0</v>
      </c>
      <c r="H514" s="97">
        <f t="shared" si="43"/>
        <v>0</v>
      </c>
      <c r="I514" s="97">
        <f t="shared" si="44"/>
        <v>0</v>
      </c>
    </row>
    <row r="515" spans="5:9" ht="12.75">
      <c r="E515" s="98">
        <v>4590</v>
      </c>
      <c r="F515" s="107">
        <f t="shared" si="41"/>
        <v>5525</v>
      </c>
      <c r="G515" s="97">
        <f t="shared" si="42"/>
        <v>0</v>
      </c>
      <c r="H515" s="97">
        <f t="shared" si="43"/>
        <v>0</v>
      </c>
      <c r="I515" s="97">
        <f t="shared" si="44"/>
        <v>0</v>
      </c>
    </row>
    <row r="516" spans="5:9" ht="12.75">
      <c r="E516" s="98">
        <v>4600</v>
      </c>
      <c r="F516" s="107">
        <f t="shared" si="41"/>
        <v>0</v>
      </c>
      <c r="G516" s="97">
        <f t="shared" si="42"/>
        <v>0</v>
      </c>
      <c r="H516" s="97">
        <f t="shared" si="43"/>
        <v>0</v>
      </c>
      <c r="I516" s="97">
        <f t="shared" si="44"/>
        <v>0</v>
      </c>
    </row>
    <row r="517" spans="5:9" ht="12.75">
      <c r="E517" s="102">
        <v>6010</v>
      </c>
      <c r="F517" s="107">
        <f t="shared" si="41"/>
        <v>80000</v>
      </c>
      <c r="G517" s="97">
        <f t="shared" si="42"/>
        <v>0</v>
      </c>
      <c r="H517" s="97">
        <f t="shared" si="43"/>
        <v>0</v>
      </c>
      <c r="I517" s="97">
        <f t="shared" si="44"/>
        <v>0</v>
      </c>
    </row>
    <row r="518" spans="5:10" ht="12.75">
      <c r="E518" s="100">
        <v>6050</v>
      </c>
      <c r="F518" s="107">
        <f t="shared" si="41"/>
        <v>2517660</v>
      </c>
      <c r="G518" s="97">
        <f t="shared" si="42"/>
        <v>3747000</v>
      </c>
      <c r="H518" s="97">
        <f t="shared" si="43"/>
        <v>0</v>
      </c>
      <c r="I518" s="97">
        <f t="shared" si="44"/>
        <v>3747000</v>
      </c>
      <c r="J518" s="81">
        <f>SUM(I518:I521,I524)</f>
        <v>5113000</v>
      </c>
    </row>
    <row r="519" spans="5:9" ht="12.75">
      <c r="E519" s="100">
        <v>6052</v>
      </c>
      <c r="F519" s="107">
        <f t="shared" si="41"/>
        <v>1086000</v>
      </c>
      <c r="G519" s="97">
        <f t="shared" si="42"/>
        <v>980000</v>
      </c>
      <c r="H519" s="97">
        <f t="shared" si="43"/>
        <v>0</v>
      </c>
      <c r="I519" s="97">
        <f t="shared" si="44"/>
        <v>980000</v>
      </c>
    </row>
    <row r="520" spans="5:9" ht="12.75">
      <c r="E520" s="100">
        <v>6060</v>
      </c>
      <c r="F520" s="107">
        <f t="shared" si="41"/>
        <v>192825</v>
      </c>
      <c r="G520" s="97">
        <f t="shared" si="42"/>
        <v>186000</v>
      </c>
      <c r="H520" s="97">
        <f t="shared" si="43"/>
        <v>0</v>
      </c>
      <c r="I520" s="97">
        <f t="shared" si="44"/>
        <v>186000</v>
      </c>
    </row>
    <row r="521" spans="5:9" ht="12.75">
      <c r="E521" s="100">
        <v>6220</v>
      </c>
      <c r="F521" s="107">
        <f t="shared" si="41"/>
        <v>255000</v>
      </c>
      <c r="G521" s="97">
        <f t="shared" si="42"/>
        <v>200000</v>
      </c>
      <c r="H521" s="97">
        <f t="shared" si="43"/>
        <v>0</v>
      </c>
      <c r="I521" s="97">
        <f t="shared" si="44"/>
        <v>200000</v>
      </c>
    </row>
    <row r="522" spans="5:9" ht="12.75">
      <c r="E522" s="100">
        <v>6300</v>
      </c>
      <c r="F522" s="107">
        <f t="shared" si="41"/>
        <v>0</v>
      </c>
      <c r="G522" s="97">
        <f t="shared" si="42"/>
        <v>30000</v>
      </c>
      <c r="H522" s="97">
        <f t="shared" si="43"/>
        <v>0</v>
      </c>
      <c r="I522" s="97">
        <f t="shared" si="44"/>
        <v>30000</v>
      </c>
    </row>
    <row r="523" spans="5:9" ht="12.75">
      <c r="E523" s="98">
        <v>8070</v>
      </c>
      <c r="F523" s="107">
        <f t="shared" si="41"/>
        <v>143000</v>
      </c>
      <c r="G523" s="97">
        <f t="shared" si="42"/>
        <v>150000</v>
      </c>
      <c r="H523" s="97">
        <f t="shared" si="43"/>
        <v>0</v>
      </c>
      <c r="I523" s="97">
        <f t="shared" si="44"/>
        <v>150000</v>
      </c>
    </row>
    <row r="524" spans="5:9" ht="12.75">
      <c r="E524" s="102">
        <v>6800</v>
      </c>
      <c r="F524" s="107">
        <f t="shared" si="41"/>
        <v>310000</v>
      </c>
      <c r="G524" s="97">
        <f t="shared" si="42"/>
        <v>0</v>
      </c>
      <c r="H524" s="97">
        <f t="shared" si="43"/>
        <v>0</v>
      </c>
      <c r="I524" s="97">
        <f t="shared" si="44"/>
        <v>0</v>
      </c>
    </row>
    <row r="525" spans="5:9" ht="12.75">
      <c r="E525" s="98">
        <v>4810</v>
      </c>
      <c r="F525" s="107">
        <f t="shared" si="41"/>
        <v>65967</v>
      </c>
      <c r="G525" s="97">
        <f t="shared" si="42"/>
        <v>550550</v>
      </c>
      <c r="H525" s="97">
        <f t="shared" si="43"/>
        <v>0</v>
      </c>
      <c r="I525" s="97">
        <f t="shared" si="44"/>
        <v>550550</v>
      </c>
    </row>
    <row r="526" spans="5:9" ht="12.75">
      <c r="E526" s="98"/>
      <c r="F526" s="108">
        <f>SUM(F469:F525)</f>
        <v>42625052</v>
      </c>
      <c r="G526" s="101">
        <f>SUM(G469:G525)</f>
        <v>37748487</v>
      </c>
      <c r="H526" s="101">
        <f>SUM(H469:H525)</f>
        <v>3332413</v>
      </c>
      <c r="I526" s="101">
        <f>SUM(I469:I525)</f>
        <v>41080900</v>
      </c>
    </row>
    <row r="527" spans="5:9" ht="12.75">
      <c r="E527" s="97" t="s">
        <v>126</v>
      </c>
      <c r="F527" s="109">
        <f>SUM(F518:F521,F524)</f>
        <v>4361485</v>
      </c>
      <c r="G527" s="81">
        <f>SUM(G518:G521,G524)</f>
        <v>5113000</v>
      </c>
      <c r="H527" s="81">
        <f>SUM(H518:H521,H524)</f>
        <v>0</v>
      </c>
      <c r="I527" s="81">
        <f>SUM(I518:I521,I524)</f>
        <v>5113000</v>
      </c>
    </row>
    <row r="528" spans="5:9" ht="12.75">
      <c r="E528" s="81" t="s">
        <v>127</v>
      </c>
      <c r="F528" s="109">
        <f>F526-F527</f>
        <v>38263567</v>
      </c>
      <c r="G528" s="81">
        <f>G526-G527</f>
        <v>32635487</v>
      </c>
      <c r="H528" s="81">
        <f>H526-H527</f>
        <v>3332413</v>
      </c>
      <c r="I528" s="81">
        <f>I526-I527</f>
        <v>35967900</v>
      </c>
    </row>
    <row r="530" spans="5:9" ht="12.75">
      <c r="E530" t="s">
        <v>128</v>
      </c>
      <c r="G530" s="81">
        <f>SUM(G518:G521)</f>
        <v>5113000</v>
      </c>
      <c r="H530" s="81">
        <f>SUM(H518:H521)</f>
        <v>0</v>
      </c>
      <c r="I530" s="81">
        <f>SUM(I518:I521)</f>
        <v>5113000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39" right="0.53" top="0.17" bottom="0.51" header="0.17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0"/>
  <sheetViews>
    <sheetView zoomScale="80" zoomScaleNormal="80" zoomScalePageLayoutView="0" workbookViewId="0" topLeftCell="A1">
      <selection activeCell="F488" sqref="F48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30.8515625" style="0" customWidth="1"/>
    <col min="6" max="6" width="14.8515625" style="0" customWidth="1"/>
    <col min="7" max="7" width="13.28125" style="0" customWidth="1"/>
    <col min="8" max="8" width="11.57421875" style="0" customWidth="1"/>
    <col min="9" max="9" width="11.140625" style="0" customWidth="1"/>
    <col min="10" max="10" width="11.00390625" style="0" customWidth="1"/>
    <col min="11" max="11" width="9.8515625" style="0" bestFit="1" customWidth="1"/>
  </cols>
  <sheetData>
    <row r="1" spans="1:10" ht="51.75" customHeight="1">
      <c r="A1" s="489" t="s">
        <v>115</v>
      </c>
      <c r="B1" s="489"/>
      <c r="H1" s="487" t="s">
        <v>143</v>
      </c>
      <c r="I1" s="487"/>
      <c r="J1" s="487"/>
    </row>
    <row r="2" spans="1:10" ht="18.75" customHeight="1">
      <c r="A2" s="58"/>
      <c r="B2" s="58"/>
      <c r="H2" s="59"/>
      <c r="I2" s="59"/>
      <c r="J2" s="59"/>
    </row>
    <row r="3" spans="1:10" ht="12.75">
      <c r="A3" s="488" t="s">
        <v>117</v>
      </c>
      <c r="B3" s="488"/>
      <c r="C3" s="488"/>
      <c r="D3" s="488"/>
      <c r="E3" s="488"/>
      <c r="F3" s="488"/>
      <c r="G3" s="488"/>
      <c r="H3" s="488"/>
      <c r="I3" s="488"/>
      <c r="J3" s="488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494" t="s">
        <v>119</v>
      </c>
      <c r="H5" s="495"/>
      <c r="I5" s="496"/>
      <c r="J5" s="497" t="s">
        <v>122</v>
      </c>
      <c r="K5" s="47"/>
    </row>
    <row r="6" spans="1:11" ht="21" customHeight="1">
      <c r="A6" s="5" t="s">
        <v>0</v>
      </c>
      <c r="B6" s="5" t="s">
        <v>1</v>
      </c>
      <c r="C6" s="492" t="s">
        <v>2</v>
      </c>
      <c r="D6" s="493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498"/>
      <c r="K6" s="47"/>
    </row>
    <row r="7" spans="1:11" ht="10.5" customHeight="1">
      <c r="A7" s="5">
        <v>1</v>
      </c>
      <c r="B7" s="5">
        <v>2</v>
      </c>
      <c r="C7" s="490">
        <v>3</v>
      </c>
      <c r="D7" s="491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54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88500</v>
      </c>
      <c r="J9" s="48">
        <f t="shared" si="0"/>
        <v>1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>
        <v>0</v>
      </c>
      <c r="H10" s="30">
        <v>88500</v>
      </c>
      <c r="I10" s="42">
        <f>SUM(G10:H10)</f>
        <v>88500</v>
      </c>
      <c r="J10" s="49">
        <f t="shared" si="0"/>
        <v>1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>
        <v>0</v>
      </c>
      <c r="I12" s="42">
        <f aca="true" t="shared" si="1" ref="I12:I25">SUM(G12:H12)</f>
        <v>0</v>
      </c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>
        <v>0</v>
      </c>
      <c r="I13" s="42">
        <f t="shared" si="1"/>
        <v>0</v>
      </c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>
        <v>0</v>
      </c>
      <c r="I14" s="42">
        <f t="shared" si="1"/>
        <v>0</v>
      </c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>
        <v>0</v>
      </c>
      <c r="I15" s="42">
        <f t="shared" si="1"/>
        <v>0</v>
      </c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>
        <v>0</v>
      </c>
      <c r="I16" s="42">
        <f t="shared" si="1"/>
        <v>0</v>
      </c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>
        <v>0</v>
      </c>
      <c r="I17" s="42">
        <f t="shared" si="1"/>
        <v>0</v>
      </c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>
        <v>0</v>
      </c>
      <c r="I18" s="42">
        <f t="shared" si="1"/>
        <v>0</v>
      </c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>
        <v>0</v>
      </c>
      <c r="I19" s="42">
        <f t="shared" si="1"/>
        <v>0</v>
      </c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>
        <v>0</v>
      </c>
      <c r="I20" s="42">
        <f t="shared" si="1"/>
        <v>0</v>
      </c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>
        <v>0</v>
      </c>
      <c r="I21" s="42">
        <f t="shared" si="1"/>
        <v>0</v>
      </c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>
        <v>0</v>
      </c>
      <c r="I22" s="42">
        <f t="shared" si="1"/>
        <v>0</v>
      </c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>
        <v>0</v>
      </c>
      <c r="I23" s="42">
        <f t="shared" si="1"/>
        <v>0</v>
      </c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>
        <v>0</v>
      </c>
      <c r="I24" s="42">
        <f t="shared" si="1"/>
        <v>0</v>
      </c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>
        <v>0</v>
      </c>
      <c r="I25" s="42">
        <f t="shared" si="1"/>
        <v>0</v>
      </c>
      <c r="J25" s="49">
        <f t="shared" si="0"/>
        <v>0</v>
      </c>
      <c r="K25" s="47"/>
    </row>
    <row r="26" spans="1:11" ht="10.5" customHeight="1">
      <c r="A26" s="138">
        <v>20</v>
      </c>
      <c r="B26" s="11"/>
      <c r="C26" s="11"/>
      <c r="D26" s="10"/>
      <c r="E26" s="22" t="s">
        <v>18</v>
      </c>
      <c r="F26" s="32">
        <f>SUM(F30,F27)</f>
        <v>31400</v>
      </c>
      <c r="G26" s="32">
        <f>SUM(G30,G27)</f>
        <v>53413</v>
      </c>
      <c r="H26" s="32">
        <f>SUM(H30,H27)</f>
        <v>0</v>
      </c>
      <c r="I26" s="44">
        <f>SUM(I30,I27)</f>
        <v>53413</v>
      </c>
      <c r="J26" s="50">
        <f t="shared" si="0"/>
        <v>1.7010509554140127</v>
      </c>
      <c r="K26" s="47"/>
    </row>
    <row r="27" spans="1:11" ht="10.5" customHeight="1">
      <c r="A27" s="140"/>
      <c r="B27" s="134">
        <v>2001</v>
      </c>
      <c r="C27" s="16"/>
      <c r="D27" s="18"/>
      <c r="E27" s="19" t="s">
        <v>19</v>
      </c>
      <c r="F27" s="29">
        <f>SUM(F28:F29)</f>
        <v>22800</v>
      </c>
      <c r="G27" s="29">
        <f>SUM(G28:G29)</f>
        <v>44413</v>
      </c>
      <c r="H27" s="29">
        <f>SUM(H28:H29)</f>
        <v>0</v>
      </c>
      <c r="I27" s="29">
        <f>SUM(I28:I29)</f>
        <v>44413</v>
      </c>
      <c r="J27" s="48">
        <f t="shared" si="0"/>
        <v>1.9479385964912281</v>
      </c>
      <c r="K27" s="47"/>
    </row>
    <row r="28" spans="1:11" ht="10.5" customHeight="1">
      <c r="A28" s="141"/>
      <c r="B28" s="135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142"/>
      <c r="B29" s="136"/>
      <c r="C29" s="69"/>
      <c r="D29" s="70">
        <v>4300</v>
      </c>
      <c r="E29" s="71" t="s">
        <v>8</v>
      </c>
      <c r="F29" s="35">
        <v>5200</v>
      </c>
      <c r="G29" s="35">
        <v>6000</v>
      </c>
      <c r="H29" s="35">
        <v>0</v>
      </c>
      <c r="I29" s="72">
        <f>SUM(G29:H29)</f>
        <v>6000</v>
      </c>
      <c r="J29" s="49">
        <f t="shared" si="0"/>
        <v>1.1538461538461537</v>
      </c>
      <c r="K29" s="47"/>
    </row>
    <row r="30" spans="1:11" ht="10.5" customHeight="1">
      <c r="A30" s="142"/>
      <c r="B30" s="137">
        <v>2002</v>
      </c>
      <c r="C30" s="62"/>
      <c r="D30" s="63"/>
      <c r="E30" s="64" t="s">
        <v>20</v>
      </c>
      <c r="F30" s="65">
        <f>SUM(F31)</f>
        <v>8600</v>
      </c>
      <c r="G30" s="65">
        <f>SUM(G31)</f>
        <v>9000</v>
      </c>
      <c r="H30" s="65">
        <f>SUM(H31)</f>
        <v>0</v>
      </c>
      <c r="I30" s="66">
        <f>SUM(I31)</f>
        <v>9000</v>
      </c>
      <c r="J30" s="67">
        <f t="shared" si="0"/>
        <v>1.0465116279069768</v>
      </c>
      <c r="K30" s="47"/>
    </row>
    <row r="31" spans="1:11" ht="10.5" customHeight="1">
      <c r="A31" s="143"/>
      <c r="B31" s="136"/>
      <c r="C31" s="69"/>
      <c r="D31" s="70">
        <v>4300</v>
      </c>
      <c r="E31" s="71" t="s">
        <v>8</v>
      </c>
      <c r="F31" s="35">
        <v>8600</v>
      </c>
      <c r="G31" s="35">
        <v>9000</v>
      </c>
      <c r="H31" s="35">
        <v>0</v>
      </c>
      <c r="I31" s="72">
        <f>SUM(G31:H31)</f>
        <v>9000</v>
      </c>
      <c r="J31" s="49">
        <f t="shared" si="0"/>
        <v>1.0465116279069768</v>
      </c>
      <c r="K31" s="47"/>
    </row>
    <row r="32" spans="1:11" ht="10.5" customHeight="1">
      <c r="A32" s="139">
        <v>600</v>
      </c>
      <c r="B32" s="153"/>
      <c r="C32" s="153"/>
      <c r="D32" s="154"/>
      <c r="E32" s="155" t="s">
        <v>21</v>
      </c>
      <c r="F32" s="156">
        <f>SUM(F33)</f>
        <v>4343660</v>
      </c>
      <c r="G32" s="156">
        <f>SUM(G33)</f>
        <v>3902954</v>
      </c>
      <c r="H32" s="156">
        <f>SUM(H33)</f>
        <v>0</v>
      </c>
      <c r="I32" s="156">
        <f>SUM(I33)</f>
        <v>3902954</v>
      </c>
      <c r="J32" s="157">
        <f t="shared" si="0"/>
        <v>0.8985404014126336</v>
      </c>
      <c r="K32" s="47"/>
    </row>
    <row r="33" spans="1:11" ht="10.5" customHeight="1">
      <c r="A33" s="38"/>
      <c r="B33" s="23">
        <v>60014</v>
      </c>
      <c r="C33" s="16"/>
      <c r="D33" s="18"/>
      <c r="E33" s="19" t="s">
        <v>22</v>
      </c>
      <c r="F33" s="29">
        <f>SUM(F34:F51)</f>
        <v>4343660</v>
      </c>
      <c r="G33" s="29">
        <f>SUM(G34:G51)</f>
        <v>3902954</v>
      </c>
      <c r="H33" s="29">
        <f>SUM(H34:H51)</f>
        <v>0</v>
      </c>
      <c r="I33" s="41">
        <f>SUM(I34:I51)</f>
        <v>3902954</v>
      </c>
      <c r="J33" s="48">
        <f t="shared" si="0"/>
        <v>0.8985404014126336</v>
      </c>
      <c r="K33" s="47"/>
    </row>
    <row r="34" spans="1:11" ht="46.5" customHeight="1">
      <c r="A34" s="3"/>
      <c r="B34" s="3"/>
      <c r="C34" s="2"/>
      <c r="D34" s="24">
        <v>2310</v>
      </c>
      <c r="E34" s="54" t="s">
        <v>75</v>
      </c>
      <c r="F34" s="33">
        <v>106400</v>
      </c>
      <c r="G34" s="33">
        <v>106400</v>
      </c>
      <c r="H34" s="33">
        <v>0</v>
      </c>
      <c r="I34" s="45">
        <f aca="true" t="shared" si="2" ref="I34:I51">SUM(G34:H34)</f>
        <v>106400</v>
      </c>
      <c r="J34" s="49">
        <f t="shared" si="0"/>
        <v>1</v>
      </c>
      <c r="K34" s="47"/>
    </row>
    <row r="35" spans="1:11" ht="24" customHeight="1">
      <c r="A35" s="3"/>
      <c r="B35" s="3"/>
      <c r="C35" s="7"/>
      <c r="D35" s="20">
        <v>3020</v>
      </c>
      <c r="E35" s="27" t="s">
        <v>71</v>
      </c>
      <c r="F35" s="33">
        <v>10000</v>
      </c>
      <c r="G35" s="30">
        <v>8000</v>
      </c>
      <c r="H35" s="33">
        <v>0</v>
      </c>
      <c r="I35" s="45">
        <f t="shared" si="2"/>
        <v>8000</v>
      </c>
      <c r="J35" s="49">
        <f t="shared" si="0"/>
        <v>0.8</v>
      </c>
      <c r="K35" s="47"/>
    </row>
    <row r="36" spans="1:11" ht="14.25" customHeight="1">
      <c r="A36" s="3"/>
      <c r="B36" s="3"/>
      <c r="C36" s="7"/>
      <c r="D36" s="20">
        <v>4010</v>
      </c>
      <c r="E36" s="21" t="s">
        <v>70</v>
      </c>
      <c r="F36" s="33">
        <v>354702</v>
      </c>
      <c r="G36" s="30">
        <v>373443</v>
      </c>
      <c r="H36" s="33">
        <v>0</v>
      </c>
      <c r="I36" s="45">
        <f t="shared" si="2"/>
        <v>373443</v>
      </c>
      <c r="J36" s="49">
        <f t="shared" si="0"/>
        <v>1.052835901686486</v>
      </c>
      <c r="K36" s="47"/>
    </row>
    <row r="37" spans="1:11" ht="10.5" customHeight="1">
      <c r="A37" s="3"/>
      <c r="B37" s="3"/>
      <c r="C37" s="7"/>
      <c r="D37" s="20">
        <v>4040</v>
      </c>
      <c r="E37" s="21" t="s">
        <v>10</v>
      </c>
      <c r="F37" s="33">
        <v>26521</v>
      </c>
      <c r="G37" s="30">
        <v>28811</v>
      </c>
      <c r="H37" s="33">
        <v>0</v>
      </c>
      <c r="I37" s="45">
        <f t="shared" si="2"/>
        <v>28811</v>
      </c>
      <c r="J37" s="49">
        <f t="shared" si="0"/>
        <v>1.0863466686776517</v>
      </c>
      <c r="K37" s="47"/>
    </row>
    <row r="38" spans="1:11" ht="10.5" customHeight="1">
      <c r="A38" s="3"/>
      <c r="B38" s="3"/>
      <c r="C38" s="7"/>
      <c r="D38" s="20">
        <v>4110</v>
      </c>
      <c r="E38" s="21" t="s">
        <v>11</v>
      </c>
      <c r="F38" s="33">
        <v>68348</v>
      </c>
      <c r="G38" s="30">
        <v>72879</v>
      </c>
      <c r="H38" s="33">
        <v>0</v>
      </c>
      <c r="I38" s="45">
        <f t="shared" si="2"/>
        <v>72879</v>
      </c>
      <c r="J38" s="49">
        <f t="shared" si="0"/>
        <v>1.0662930883127524</v>
      </c>
      <c r="K38" s="77">
        <f>SUM(G35,G40:G45,G47:G48)</f>
        <v>1207552</v>
      </c>
    </row>
    <row r="39" spans="1:11" ht="10.5" customHeight="1">
      <c r="A39" s="3"/>
      <c r="B39" s="3"/>
      <c r="C39" s="7"/>
      <c r="D39" s="20">
        <v>4120</v>
      </c>
      <c r="E39" s="21" t="s">
        <v>12</v>
      </c>
      <c r="F39" s="33">
        <v>9110</v>
      </c>
      <c r="G39" s="30">
        <v>9024</v>
      </c>
      <c r="H39" s="33">
        <v>0</v>
      </c>
      <c r="I39" s="45">
        <f t="shared" si="2"/>
        <v>9024</v>
      </c>
      <c r="J39" s="49">
        <f t="shared" si="0"/>
        <v>0.9905598243688255</v>
      </c>
      <c r="K39" s="47"/>
    </row>
    <row r="40" spans="1:11" ht="10.5" customHeight="1">
      <c r="A40" s="3"/>
      <c r="B40" s="3"/>
      <c r="C40" s="7"/>
      <c r="D40" s="20">
        <v>4210</v>
      </c>
      <c r="E40" s="21" t="s">
        <v>13</v>
      </c>
      <c r="F40" s="33">
        <v>290700</v>
      </c>
      <c r="G40" s="30">
        <v>251000</v>
      </c>
      <c r="H40" s="33">
        <v>0</v>
      </c>
      <c r="I40" s="45">
        <f t="shared" si="2"/>
        <v>251000</v>
      </c>
      <c r="J40" s="49">
        <f t="shared" si="0"/>
        <v>0.8634330925352597</v>
      </c>
      <c r="K40" s="47"/>
    </row>
    <row r="41" spans="1:11" ht="10.5" customHeight="1">
      <c r="A41" s="3"/>
      <c r="B41" s="3"/>
      <c r="C41" s="7"/>
      <c r="D41" s="20">
        <v>4260</v>
      </c>
      <c r="E41" s="21" t="s">
        <v>14</v>
      </c>
      <c r="F41" s="33">
        <v>10918</v>
      </c>
      <c r="G41" s="30">
        <v>11000</v>
      </c>
      <c r="H41" s="33">
        <v>0</v>
      </c>
      <c r="I41" s="45">
        <f t="shared" si="2"/>
        <v>11000</v>
      </c>
      <c r="J41" s="49">
        <f t="shared" si="0"/>
        <v>1.0075105330646639</v>
      </c>
      <c r="K41" s="47"/>
    </row>
    <row r="42" spans="1:11" ht="10.5" customHeight="1">
      <c r="A42" s="3"/>
      <c r="B42" s="3"/>
      <c r="C42" s="7"/>
      <c r="D42" s="20">
        <v>4270</v>
      </c>
      <c r="E42" s="21" t="s">
        <v>15</v>
      </c>
      <c r="F42" s="33">
        <v>865500</v>
      </c>
      <c r="G42" s="30">
        <v>334000</v>
      </c>
      <c r="H42" s="33">
        <v>0</v>
      </c>
      <c r="I42" s="45">
        <f t="shared" si="2"/>
        <v>334000</v>
      </c>
      <c r="J42" s="49">
        <f t="shared" si="0"/>
        <v>0.3859041016753322</v>
      </c>
      <c r="K42" s="47"/>
    </row>
    <row r="43" spans="1:11" ht="10.5" customHeight="1">
      <c r="A43" s="3"/>
      <c r="B43" s="3"/>
      <c r="C43" s="7"/>
      <c r="D43" s="20">
        <v>4300</v>
      </c>
      <c r="E43" s="21" t="s">
        <v>8</v>
      </c>
      <c r="F43" s="33">
        <v>685253</v>
      </c>
      <c r="G43" s="30">
        <v>541600</v>
      </c>
      <c r="H43" s="33">
        <v>0</v>
      </c>
      <c r="I43" s="45">
        <f t="shared" si="2"/>
        <v>541600</v>
      </c>
      <c r="J43" s="49">
        <f t="shared" si="0"/>
        <v>0.7903650184676316</v>
      </c>
      <c r="K43" s="47"/>
    </row>
    <row r="44" spans="1:11" ht="10.5" customHeight="1">
      <c r="A44" s="3"/>
      <c r="B44" s="3"/>
      <c r="C44" s="7"/>
      <c r="D44" s="20">
        <v>4410</v>
      </c>
      <c r="E44" s="21" t="s">
        <v>16</v>
      </c>
      <c r="F44" s="33">
        <v>1545</v>
      </c>
      <c r="G44" s="30">
        <v>1500</v>
      </c>
      <c r="H44" s="33">
        <v>0</v>
      </c>
      <c r="I44" s="45">
        <f t="shared" si="2"/>
        <v>1500</v>
      </c>
      <c r="J44" s="49">
        <f t="shared" si="0"/>
        <v>0.970873786407767</v>
      </c>
      <c r="K44" s="47"/>
    </row>
    <row r="45" spans="1:11" ht="10.5" customHeight="1">
      <c r="A45" s="3"/>
      <c r="B45" s="3"/>
      <c r="C45" s="7"/>
      <c r="D45" s="20">
        <v>4430</v>
      </c>
      <c r="E45" s="21" t="s">
        <v>17</v>
      </c>
      <c r="F45" s="33">
        <v>21151</v>
      </c>
      <c r="G45" s="30">
        <v>57000</v>
      </c>
      <c r="H45" s="33">
        <v>0</v>
      </c>
      <c r="I45" s="45">
        <f t="shared" si="2"/>
        <v>57000</v>
      </c>
      <c r="J45" s="49">
        <f t="shared" si="0"/>
        <v>2.6949080421729468</v>
      </c>
      <c r="K45" s="47"/>
    </row>
    <row r="46" spans="1:11" ht="22.5" customHeight="1">
      <c r="A46" s="3"/>
      <c r="B46" s="3"/>
      <c r="C46" s="7"/>
      <c r="D46" s="20">
        <v>4440</v>
      </c>
      <c r="E46" s="27" t="s">
        <v>73</v>
      </c>
      <c r="F46" s="33">
        <v>13207</v>
      </c>
      <c r="G46" s="30">
        <v>11845</v>
      </c>
      <c r="H46" s="33">
        <v>0</v>
      </c>
      <c r="I46" s="45">
        <f t="shared" si="2"/>
        <v>11845</v>
      </c>
      <c r="J46" s="49">
        <f t="shared" si="0"/>
        <v>0.89687287044749</v>
      </c>
      <c r="K46" s="47"/>
    </row>
    <row r="47" spans="1:11" ht="10.5" customHeight="1">
      <c r="A47" s="3"/>
      <c r="B47" s="3"/>
      <c r="C47" s="7"/>
      <c r="D47" s="20">
        <v>4480</v>
      </c>
      <c r="E47" s="21" t="s">
        <v>23</v>
      </c>
      <c r="F47" s="33">
        <v>1932</v>
      </c>
      <c r="G47" s="30">
        <v>2000</v>
      </c>
      <c r="H47" s="33">
        <v>0</v>
      </c>
      <c r="I47" s="45">
        <f t="shared" si="2"/>
        <v>2000</v>
      </c>
      <c r="J47" s="49">
        <f t="shared" si="0"/>
        <v>1.0351966873706004</v>
      </c>
      <c r="K47" s="47"/>
    </row>
    <row r="48" spans="1:11" ht="23.25" customHeight="1">
      <c r="A48" s="3"/>
      <c r="B48" s="3"/>
      <c r="C48" s="7"/>
      <c r="D48" s="20">
        <v>4520</v>
      </c>
      <c r="E48" s="27" t="s">
        <v>74</v>
      </c>
      <c r="F48" s="33">
        <v>1452</v>
      </c>
      <c r="G48" s="30">
        <v>1452</v>
      </c>
      <c r="H48" s="33">
        <v>0</v>
      </c>
      <c r="I48" s="45">
        <f t="shared" si="2"/>
        <v>1452</v>
      </c>
      <c r="J48" s="49">
        <f t="shared" si="0"/>
        <v>1</v>
      </c>
      <c r="K48" s="47"/>
    </row>
    <row r="49" spans="1:11" ht="11.25" customHeight="1">
      <c r="A49" s="3"/>
      <c r="B49" s="3"/>
      <c r="C49" s="7"/>
      <c r="D49" s="20">
        <v>6050</v>
      </c>
      <c r="E49" s="27" t="s">
        <v>77</v>
      </c>
      <c r="F49" s="33">
        <v>789096</v>
      </c>
      <c r="G49" s="120">
        <f>426000+627000</f>
        <v>1053000</v>
      </c>
      <c r="H49" s="33">
        <v>0</v>
      </c>
      <c r="I49" s="45">
        <f t="shared" si="2"/>
        <v>1053000</v>
      </c>
      <c r="J49" s="49">
        <f t="shared" si="0"/>
        <v>1.334438395328325</v>
      </c>
      <c r="K49" s="47"/>
    </row>
    <row r="50" spans="1:11" ht="11.25" customHeight="1">
      <c r="A50" s="3"/>
      <c r="B50" s="3"/>
      <c r="C50" s="7"/>
      <c r="D50" s="20">
        <v>6052</v>
      </c>
      <c r="E50" s="27" t="s">
        <v>77</v>
      </c>
      <c r="F50" s="33">
        <v>1086000</v>
      </c>
      <c r="G50" s="120">
        <v>980000</v>
      </c>
      <c r="H50" s="33">
        <v>0</v>
      </c>
      <c r="I50" s="45">
        <f t="shared" si="2"/>
        <v>980000</v>
      </c>
      <c r="J50" s="49">
        <f t="shared" si="0"/>
        <v>0.9023941068139963</v>
      </c>
      <c r="K50" s="47"/>
    </row>
    <row r="51" spans="1:11" ht="23.25" customHeight="1">
      <c r="A51" s="3"/>
      <c r="B51" s="3"/>
      <c r="C51" s="7"/>
      <c r="D51" s="20">
        <v>6060</v>
      </c>
      <c r="E51" s="27" t="s">
        <v>78</v>
      </c>
      <c r="F51" s="33">
        <v>1825</v>
      </c>
      <c r="G51" s="120">
        <v>60000</v>
      </c>
      <c r="H51" s="33">
        <v>0</v>
      </c>
      <c r="I51" s="45">
        <f t="shared" si="2"/>
        <v>60000</v>
      </c>
      <c r="J51" s="49">
        <f t="shared" si="0"/>
        <v>32.87671232876713</v>
      </c>
      <c r="K51" s="47"/>
    </row>
    <row r="52" spans="1:11" ht="16.5" customHeight="1">
      <c r="A52" s="25">
        <v>630</v>
      </c>
      <c r="B52" s="8"/>
      <c r="C52" s="8"/>
      <c r="D52" s="12"/>
      <c r="E52" s="13" t="s">
        <v>24</v>
      </c>
      <c r="F52" s="28">
        <f>SUM(F53)</f>
        <v>1710</v>
      </c>
      <c r="G52" s="121">
        <f>SUM(G53)</f>
        <v>7210</v>
      </c>
      <c r="H52" s="28">
        <f>SUM(H53)</f>
        <v>0</v>
      </c>
      <c r="I52" s="40">
        <f>SUM(I53)</f>
        <v>7210</v>
      </c>
      <c r="J52" s="50">
        <f t="shared" si="0"/>
        <v>4.216374269005848</v>
      </c>
      <c r="K52" s="47"/>
    </row>
    <row r="53" spans="1:11" ht="10.5" customHeight="1">
      <c r="A53" s="3"/>
      <c r="B53" s="23">
        <v>63095</v>
      </c>
      <c r="C53" s="16"/>
      <c r="D53" s="18"/>
      <c r="E53" s="19" t="s">
        <v>25</v>
      </c>
      <c r="F53" s="29">
        <f>SUM(F54:F56)</f>
        <v>1710</v>
      </c>
      <c r="G53" s="29">
        <f>SUM(G54:G56)</f>
        <v>7210</v>
      </c>
      <c r="H53" s="29">
        <f>SUM(H54:H56)</f>
        <v>0</v>
      </c>
      <c r="I53" s="41">
        <f>SUM(I54:I56)</f>
        <v>7210</v>
      </c>
      <c r="J53" s="48">
        <f t="shared" si="0"/>
        <v>4.216374269005848</v>
      </c>
      <c r="K53" s="47"/>
    </row>
    <row r="54" spans="1:11" ht="10.5" customHeight="1">
      <c r="A54" s="3"/>
      <c r="B54" s="3"/>
      <c r="C54" s="7"/>
      <c r="D54" s="20">
        <v>4210</v>
      </c>
      <c r="E54" s="21" t="s">
        <v>13</v>
      </c>
      <c r="F54" s="30">
        <v>1010</v>
      </c>
      <c r="G54" s="30">
        <v>4610</v>
      </c>
      <c r="H54" s="30">
        <v>0</v>
      </c>
      <c r="I54" s="42">
        <f>SUM(G54:H54)</f>
        <v>4610</v>
      </c>
      <c r="J54" s="49">
        <f t="shared" si="0"/>
        <v>4.564356435643564</v>
      </c>
      <c r="K54" s="47"/>
    </row>
    <row r="55" spans="1:11" ht="10.5" customHeight="1">
      <c r="A55" s="3"/>
      <c r="B55" s="3"/>
      <c r="C55" s="2"/>
      <c r="D55" s="70">
        <v>4300</v>
      </c>
      <c r="E55" s="71" t="s">
        <v>8</v>
      </c>
      <c r="F55" s="35">
        <v>0</v>
      </c>
      <c r="G55" s="35">
        <v>2000</v>
      </c>
      <c r="H55" s="30">
        <v>0</v>
      </c>
      <c r="I55" s="42">
        <f>SUM(G55:H55)</f>
        <v>2000</v>
      </c>
      <c r="J55" s="49"/>
      <c r="K55" s="47"/>
    </row>
    <row r="56" spans="1:11" ht="10.5" customHeight="1">
      <c r="A56" s="68"/>
      <c r="B56" s="68"/>
      <c r="C56" s="69"/>
      <c r="D56" s="70">
        <v>4430</v>
      </c>
      <c r="E56" s="21" t="s">
        <v>17</v>
      </c>
      <c r="F56" s="35">
        <v>700</v>
      </c>
      <c r="G56" s="35">
        <v>600</v>
      </c>
      <c r="H56" s="30">
        <v>0</v>
      </c>
      <c r="I56" s="42">
        <f>SUM(G56:H56)</f>
        <v>600</v>
      </c>
      <c r="J56" s="49">
        <f aca="true" t="shared" si="3" ref="J56:J87">+I56/F56</f>
        <v>0.8571428571428571</v>
      </c>
      <c r="K56" s="47"/>
    </row>
    <row r="57" spans="1:11" ht="10.5" customHeight="1">
      <c r="A57" s="25">
        <v>700</v>
      </c>
      <c r="B57" s="8"/>
      <c r="C57" s="8"/>
      <c r="D57" s="12"/>
      <c r="E57" s="13" t="s">
        <v>26</v>
      </c>
      <c r="F57" s="28">
        <f>SUM(F58)</f>
        <v>585125</v>
      </c>
      <c r="G57" s="28">
        <f>SUM(G58)</f>
        <v>461000</v>
      </c>
      <c r="H57" s="28">
        <f>SUM(H58)</f>
        <v>20000</v>
      </c>
      <c r="I57" s="40">
        <f>SUM(I58)</f>
        <v>481000</v>
      </c>
      <c r="J57" s="50">
        <f t="shared" si="3"/>
        <v>0.8220465712454603</v>
      </c>
      <c r="K57" s="47"/>
    </row>
    <row r="58" spans="1:11" ht="16.5" customHeight="1">
      <c r="A58" s="3"/>
      <c r="B58" s="23">
        <v>70005</v>
      </c>
      <c r="C58" s="16"/>
      <c r="D58" s="18"/>
      <c r="E58" s="19" t="s">
        <v>79</v>
      </c>
      <c r="F58" s="29">
        <f>SUM(F59:F66)</f>
        <v>585125</v>
      </c>
      <c r="G58" s="29">
        <f>SUM(G59:G66)</f>
        <v>461000</v>
      </c>
      <c r="H58" s="29">
        <f>SUM(H59:H66)</f>
        <v>20000</v>
      </c>
      <c r="I58" s="41">
        <f>SUM(I59:I66)</f>
        <v>481000</v>
      </c>
      <c r="J58" s="48">
        <f t="shared" si="3"/>
        <v>0.8220465712454603</v>
      </c>
      <c r="K58" s="47"/>
    </row>
    <row r="59" spans="1:11" ht="10.5" customHeight="1">
      <c r="A59" s="3"/>
      <c r="B59" s="3"/>
      <c r="C59" s="7"/>
      <c r="D59" s="20">
        <v>4210</v>
      </c>
      <c r="E59" s="21" t="s">
        <v>13</v>
      </c>
      <c r="F59" s="30">
        <v>122000</v>
      </c>
      <c r="G59" s="30">
        <v>116000</v>
      </c>
      <c r="H59" s="30">
        <v>0</v>
      </c>
      <c r="I59" s="42">
        <f aca="true" t="shared" si="4" ref="I59:I66">SUM(G59:H59)</f>
        <v>116000</v>
      </c>
      <c r="J59" s="49">
        <f t="shared" si="3"/>
        <v>0.9508196721311475</v>
      </c>
      <c r="K59" s="47"/>
    </row>
    <row r="60" spans="1:11" ht="10.5" customHeight="1">
      <c r="A60" s="3"/>
      <c r="B60" s="3"/>
      <c r="C60" s="7"/>
      <c r="D60" s="20">
        <v>4260</v>
      </c>
      <c r="E60" s="21" t="s">
        <v>14</v>
      </c>
      <c r="F60" s="30">
        <v>102000</v>
      </c>
      <c r="G60" s="30">
        <v>126000</v>
      </c>
      <c r="H60" s="30">
        <v>0</v>
      </c>
      <c r="I60" s="42">
        <f t="shared" si="4"/>
        <v>126000</v>
      </c>
      <c r="J60" s="49">
        <f t="shared" si="3"/>
        <v>1.2352941176470589</v>
      </c>
      <c r="K60" s="47"/>
    </row>
    <row r="61" spans="1:11" ht="10.5" customHeight="1">
      <c r="A61" s="3"/>
      <c r="B61" s="3"/>
      <c r="C61" s="7"/>
      <c r="D61" s="20">
        <v>4270</v>
      </c>
      <c r="E61" s="21" t="s">
        <v>15</v>
      </c>
      <c r="F61" s="30">
        <v>114000</v>
      </c>
      <c r="G61" s="30">
        <v>35000</v>
      </c>
      <c r="H61" s="30">
        <v>0</v>
      </c>
      <c r="I61" s="42">
        <f t="shared" si="4"/>
        <v>35000</v>
      </c>
      <c r="J61" s="49">
        <f t="shared" si="3"/>
        <v>0.30701754385964913</v>
      </c>
      <c r="K61" s="77"/>
    </row>
    <row r="62" spans="1:11" ht="10.5" customHeight="1">
      <c r="A62" s="3"/>
      <c r="B62" s="3"/>
      <c r="C62" s="7"/>
      <c r="D62" s="20">
        <v>4300</v>
      </c>
      <c r="E62" s="21" t="s">
        <v>8</v>
      </c>
      <c r="F62" s="30">
        <v>187600</v>
      </c>
      <c r="G62" s="30">
        <v>113000</v>
      </c>
      <c r="H62" s="30">
        <v>20000</v>
      </c>
      <c r="I62" s="42">
        <f t="shared" si="4"/>
        <v>133000</v>
      </c>
      <c r="J62" s="49">
        <f t="shared" si="3"/>
        <v>0.7089552238805971</v>
      </c>
      <c r="K62" s="47"/>
    </row>
    <row r="63" spans="1:11" ht="10.5" customHeight="1">
      <c r="A63" s="3"/>
      <c r="B63" s="3"/>
      <c r="C63" s="7"/>
      <c r="D63" s="20">
        <v>4430</v>
      </c>
      <c r="E63" s="21" t="s">
        <v>17</v>
      </c>
      <c r="F63" s="30">
        <v>0</v>
      </c>
      <c r="G63" s="30">
        <v>6000</v>
      </c>
      <c r="H63" s="30">
        <v>0</v>
      </c>
      <c r="I63" s="42">
        <f t="shared" si="4"/>
        <v>6000</v>
      </c>
      <c r="J63" s="49" t="e">
        <f t="shared" si="3"/>
        <v>#DIV/0!</v>
      </c>
      <c r="K63" s="47"/>
    </row>
    <row r="64" spans="1:11" ht="10.5" customHeight="1">
      <c r="A64" s="3"/>
      <c r="B64" s="3"/>
      <c r="C64" s="7"/>
      <c r="D64" s="20">
        <v>4480</v>
      </c>
      <c r="E64" s="21" t="s">
        <v>23</v>
      </c>
      <c r="F64" s="30">
        <v>54000</v>
      </c>
      <c r="G64" s="30">
        <v>40000</v>
      </c>
      <c r="H64" s="30">
        <v>0</v>
      </c>
      <c r="I64" s="42">
        <f t="shared" si="4"/>
        <v>40000</v>
      </c>
      <c r="J64" s="49">
        <f t="shared" si="3"/>
        <v>0.7407407407407407</v>
      </c>
      <c r="K64" s="47"/>
    </row>
    <row r="65" spans="1:11" ht="23.25" customHeight="1">
      <c r="A65" s="3"/>
      <c r="B65" s="3"/>
      <c r="C65" s="7"/>
      <c r="D65" s="20">
        <v>4590</v>
      </c>
      <c r="E65" s="55" t="s">
        <v>76</v>
      </c>
      <c r="F65" s="30">
        <v>5525</v>
      </c>
      <c r="G65" s="30">
        <v>0</v>
      </c>
      <c r="H65" s="30"/>
      <c r="I65" s="42">
        <f t="shared" si="4"/>
        <v>0</v>
      </c>
      <c r="J65" s="49">
        <f t="shared" si="3"/>
        <v>0</v>
      </c>
      <c r="K65" s="47"/>
    </row>
    <row r="66" spans="1:11" ht="21" customHeight="1">
      <c r="A66" s="68"/>
      <c r="B66" s="68"/>
      <c r="C66" s="69"/>
      <c r="D66" s="70">
        <v>6050</v>
      </c>
      <c r="E66" s="73" t="s">
        <v>77</v>
      </c>
      <c r="F66" s="35">
        <v>0</v>
      </c>
      <c r="G66" s="35">
        <v>25000</v>
      </c>
      <c r="H66" s="35">
        <v>0</v>
      </c>
      <c r="I66" s="72">
        <f t="shared" si="4"/>
        <v>25000</v>
      </c>
      <c r="J66" s="49" t="e">
        <f t="shared" si="3"/>
        <v>#DIV/0!</v>
      </c>
      <c r="K66" s="47"/>
    </row>
    <row r="67" spans="1:11" ht="10.5" customHeight="1">
      <c r="A67" s="146">
        <v>710</v>
      </c>
      <c r="B67" s="158"/>
      <c r="C67" s="158"/>
      <c r="D67" s="159"/>
      <c r="E67" s="160" t="s">
        <v>27</v>
      </c>
      <c r="F67" s="161">
        <f>SUM(F70,F72,F68)</f>
        <v>225900</v>
      </c>
      <c r="G67" s="161">
        <f>SUM(G70,G72,G68)</f>
        <v>0</v>
      </c>
      <c r="H67" s="161">
        <f>SUM(H70,H72,H68)</f>
        <v>223700</v>
      </c>
      <c r="I67" s="161">
        <f>SUM(I70,I72,I68)</f>
        <v>223700</v>
      </c>
      <c r="J67" s="157">
        <f t="shared" si="3"/>
        <v>0.9902611775121736</v>
      </c>
      <c r="K67" s="47"/>
    </row>
    <row r="68" spans="1:11" ht="16.5" customHeight="1">
      <c r="A68" s="3"/>
      <c r="B68" s="23">
        <v>71013</v>
      </c>
      <c r="C68" s="16"/>
      <c r="D68" s="18"/>
      <c r="E68" s="19" t="s">
        <v>80</v>
      </c>
      <c r="F68" s="29">
        <f>SUM(F69)</f>
        <v>107600</v>
      </c>
      <c r="G68" s="29">
        <f>SUM(G69)</f>
        <v>0</v>
      </c>
      <c r="H68" s="29">
        <f>SUM(H69)</f>
        <v>101700</v>
      </c>
      <c r="I68" s="41">
        <f>SUM(I69)</f>
        <v>101700</v>
      </c>
      <c r="J68" s="48">
        <f t="shared" si="3"/>
        <v>0.9451672862453532</v>
      </c>
      <c r="K68" s="47"/>
    </row>
    <row r="69" spans="1:11" ht="10.5" customHeight="1">
      <c r="A69" s="3"/>
      <c r="B69" s="3"/>
      <c r="C69" s="7"/>
      <c r="D69" s="20">
        <v>4300</v>
      </c>
      <c r="E69" s="21" t="s">
        <v>8</v>
      </c>
      <c r="F69" s="30">
        <v>107600</v>
      </c>
      <c r="G69" s="30">
        <v>0</v>
      </c>
      <c r="H69" s="30">
        <v>101700</v>
      </c>
      <c r="I69" s="42">
        <f>SUM(G69:H69)</f>
        <v>101700</v>
      </c>
      <c r="J69" s="49">
        <f t="shared" si="3"/>
        <v>0.9451672862453532</v>
      </c>
      <c r="K69" s="47"/>
    </row>
    <row r="70" spans="1:11" ht="16.5" customHeight="1">
      <c r="A70" s="3"/>
      <c r="B70" s="23">
        <v>71014</v>
      </c>
      <c r="C70" s="16"/>
      <c r="D70" s="18"/>
      <c r="E70" s="19" t="s">
        <v>81</v>
      </c>
      <c r="F70" s="29">
        <f>SUM(F71)</f>
        <v>6000</v>
      </c>
      <c r="G70" s="29">
        <f>SUM(G71)</f>
        <v>0</v>
      </c>
      <c r="H70" s="29">
        <f>SUM(H71)</f>
        <v>6000</v>
      </c>
      <c r="I70" s="41">
        <f>SUM(I71)</f>
        <v>6000</v>
      </c>
      <c r="J70" s="48">
        <f t="shared" si="3"/>
        <v>1</v>
      </c>
      <c r="K70" s="47"/>
    </row>
    <row r="71" spans="1:11" ht="10.5" customHeight="1">
      <c r="A71" s="3"/>
      <c r="B71" s="3"/>
      <c r="C71" s="7"/>
      <c r="D71" s="20">
        <v>4300</v>
      </c>
      <c r="E71" s="21" t="s">
        <v>8</v>
      </c>
      <c r="F71" s="30">
        <v>6000</v>
      </c>
      <c r="G71" s="30">
        <v>0</v>
      </c>
      <c r="H71" s="30">
        <v>6000</v>
      </c>
      <c r="I71" s="42">
        <f>SUM(G71:H71)</f>
        <v>6000</v>
      </c>
      <c r="J71" s="49">
        <f t="shared" si="3"/>
        <v>1</v>
      </c>
      <c r="K71" s="47"/>
    </row>
    <row r="72" spans="1:11" ht="10.5" customHeight="1">
      <c r="A72" s="3"/>
      <c r="B72" s="23">
        <v>71015</v>
      </c>
      <c r="C72" s="16"/>
      <c r="D72" s="18"/>
      <c r="E72" s="19" t="s">
        <v>28</v>
      </c>
      <c r="F72" s="29">
        <f>SUM(F73:F83)</f>
        <v>112300</v>
      </c>
      <c r="G72" s="29">
        <f>SUM(G73:G83)</f>
        <v>0</v>
      </c>
      <c r="H72" s="29">
        <f>SUM(H73:H83)</f>
        <v>116000</v>
      </c>
      <c r="I72" s="41">
        <f>SUM(I73:I83)</f>
        <v>116000</v>
      </c>
      <c r="J72" s="48">
        <f t="shared" si="3"/>
        <v>1.0329474621549422</v>
      </c>
      <c r="K72" s="47"/>
    </row>
    <row r="73" spans="1:11" ht="21.75" customHeight="1">
      <c r="A73" s="3"/>
      <c r="B73" s="3"/>
      <c r="C73" s="7"/>
      <c r="D73" s="20">
        <v>3020</v>
      </c>
      <c r="E73" s="27" t="s">
        <v>71</v>
      </c>
      <c r="F73" s="30">
        <v>300</v>
      </c>
      <c r="G73" s="30">
        <v>0</v>
      </c>
      <c r="H73" s="30">
        <v>400</v>
      </c>
      <c r="I73" s="42">
        <f aca="true" t="shared" si="5" ref="I73:I83">SUM(G73:H73)</f>
        <v>400</v>
      </c>
      <c r="J73" s="49">
        <f t="shared" si="3"/>
        <v>1.3333333333333333</v>
      </c>
      <c r="K73" s="47"/>
    </row>
    <row r="74" spans="1:11" ht="16.5" customHeight="1">
      <c r="A74" s="3"/>
      <c r="B74" s="3"/>
      <c r="C74" s="7"/>
      <c r="D74" s="20">
        <v>4010</v>
      </c>
      <c r="E74" s="21" t="s">
        <v>70</v>
      </c>
      <c r="F74" s="30">
        <v>28178</v>
      </c>
      <c r="G74" s="30">
        <v>0</v>
      </c>
      <c r="H74" s="30">
        <v>29022</v>
      </c>
      <c r="I74" s="42">
        <f t="shared" si="5"/>
        <v>29022</v>
      </c>
      <c r="J74" s="49">
        <f t="shared" si="3"/>
        <v>1.0299524451699908</v>
      </c>
      <c r="K74" s="47"/>
    </row>
    <row r="75" spans="1:11" ht="21.75" customHeight="1">
      <c r="A75" s="3"/>
      <c r="B75" s="3"/>
      <c r="C75" s="7"/>
      <c r="D75" s="20">
        <v>4020</v>
      </c>
      <c r="E75" s="27" t="s">
        <v>82</v>
      </c>
      <c r="F75" s="30">
        <v>39072</v>
      </c>
      <c r="G75" s="30">
        <v>0</v>
      </c>
      <c r="H75" s="30">
        <v>39576</v>
      </c>
      <c r="I75" s="42">
        <f t="shared" si="5"/>
        <v>39576</v>
      </c>
      <c r="J75" s="49">
        <f t="shared" si="3"/>
        <v>1.0128992628992628</v>
      </c>
      <c r="K75" s="77">
        <f>SUM(H74:H75)</f>
        <v>68598</v>
      </c>
    </row>
    <row r="76" spans="1:11" ht="10.5" customHeight="1">
      <c r="A76" s="3"/>
      <c r="B76" s="3"/>
      <c r="C76" s="7"/>
      <c r="D76" s="20">
        <v>4040</v>
      </c>
      <c r="E76" s="21" t="s">
        <v>10</v>
      </c>
      <c r="F76" s="30">
        <v>5394</v>
      </c>
      <c r="G76" s="30">
        <v>0</v>
      </c>
      <c r="H76" s="30">
        <v>5540</v>
      </c>
      <c r="I76" s="42">
        <f t="shared" si="5"/>
        <v>5540</v>
      </c>
      <c r="J76" s="49">
        <f t="shared" si="3"/>
        <v>1.0270671116054875</v>
      </c>
      <c r="K76" s="47"/>
    </row>
    <row r="77" spans="1:11" ht="10.5" customHeight="1">
      <c r="A77" s="3"/>
      <c r="B77" s="3"/>
      <c r="C77" s="7"/>
      <c r="D77" s="20">
        <v>4110</v>
      </c>
      <c r="E77" s="21" t="s">
        <v>11</v>
      </c>
      <c r="F77" s="30">
        <v>12024</v>
      </c>
      <c r="G77" s="30">
        <v>0</v>
      </c>
      <c r="H77" s="30">
        <v>13486</v>
      </c>
      <c r="I77" s="42">
        <f t="shared" si="5"/>
        <v>13486</v>
      </c>
      <c r="J77" s="49">
        <f t="shared" si="3"/>
        <v>1.1215901530272787</v>
      </c>
      <c r="K77" s="47"/>
    </row>
    <row r="78" spans="1:11" ht="10.5" customHeight="1">
      <c r="A78" s="3"/>
      <c r="B78" s="3"/>
      <c r="C78" s="7"/>
      <c r="D78" s="20">
        <v>4120</v>
      </c>
      <c r="E78" s="21" t="s">
        <v>12</v>
      </c>
      <c r="F78" s="30">
        <v>1648</v>
      </c>
      <c r="G78" s="30">
        <v>0</v>
      </c>
      <c r="H78" s="30">
        <v>1816</v>
      </c>
      <c r="I78" s="42">
        <f t="shared" si="5"/>
        <v>1816</v>
      </c>
      <c r="J78" s="49">
        <f t="shared" si="3"/>
        <v>1.1019417475728155</v>
      </c>
      <c r="K78" s="47"/>
    </row>
    <row r="79" spans="1:11" ht="10.5" customHeight="1">
      <c r="A79" s="3"/>
      <c r="B79" s="3"/>
      <c r="C79" s="7"/>
      <c r="D79" s="20">
        <v>4210</v>
      </c>
      <c r="E79" s="21" t="s">
        <v>13</v>
      </c>
      <c r="F79" s="30">
        <v>4500</v>
      </c>
      <c r="G79" s="30">
        <v>0</v>
      </c>
      <c r="H79" s="30">
        <v>8500</v>
      </c>
      <c r="I79" s="42">
        <f t="shared" si="5"/>
        <v>8500</v>
      </c>
      <c r="J79" s="49">
        <f t="shared" si="3"/>
        <v>1.8888888888888888</v>
      </c>
      <c r="K79" s="77">
        <f>SUM(H77:H78)</f>
        <v>15302</v>
      </c>
    </row>
    <row r="80" spans="1:11" ht="10.5" customHeight="1">
      <c r="A80" s="3"/>
      <c r="B80" s="3"/>
      <c r="C80" s="7"/>
      <c r="D80" s="20">
        <v>4300</v>
      </c>
      <c r="E80" s="21" t="s">
        <v>8</v>
      </c>
      <c r="F80" s="30">
        <v>17234</v>
      </c>
      <c r="G80" s="30">
        <v>0</v>
      </c>
      <c r="H80" s="30">
        <v>12990</v>
      </c>
      <c r="I80" s="42">
        <f t="shared" si="5"/>
        <v>12990</v>
      </c>
      <c r="J80" s="49">
        <f t="shared" si="3"/>
        <v>0.7537426018335848</v>
      </c>
      <c r="K80" s="47"/>
    </row>
    <row r="81" spans="1:11" ht="10.5" customHeight="1">
      <c r="A81" s="3"/>
      <c r="B81" s="3"/>
      <c r="C81" s="7"/>
      <c r="D81" s="20">
        <v>4410</v>
      </c>
      <c r="E81" s="21" t="s">
        <v>16</v>
      </c>
      <c r="F81" s="30">
        <v>500</v>
      </c>
      <c r="G81" s="30">
        <v>0</v>
      </c>
      <c r="H81" s="30">
        <v>1600</v>
      </c>
      <c r="I81" s="42">
        <f t="shared" si="5"/>
        <v>1600</v>
      </c>
      <c r="J81" s="49">
        <f t="shared" si="3"/>
        <v>3.2</v>
      </c>
      <c r="K81" s="47"/>
    </row>
    <row r="82" spans="1:11" ht="10.5" customHeight="1">
      <c r="A82" s="3"/>
      <c r="B82" s="3"/>
      <c r="C82" s="7"/>
      <c r="D82" s="20">
        <v>4430</v>
      </c>
      <c r="E82" s="21" t="s">
        <v>17</v>
      </c>
      <c r="F82" s="30">
        <v>1200</v>
      </c>
      <c r="G82" s="30">
        <v>0</v>
      </c>
      <c r="H82" s="30">
        <v>1000</v>
      </c>
      <c r="I82" s="42">
        <f t="shared" si="5"/>
        <v>1000</v>
      </c>
      <c r="J82" s="49">
        <f t="shared" si="3"/>
        <v>0.8333333333333334</v>
      </c>
      <c r="K82" s="47"/>
    </row>
    <row r="83" spans="1:11" ht="24.75" customHeight="1">
      <c r="A83" s="3"/>
      <c r="B83" s="3"/>
      <c r="C83" s="7"/>
      <c r="D83" s="20">
        <v>4440</v>
      </c>
      <c r="E83" s="27" t="s">
        <v>73</v>
      </c>
      <c r="F83" s="30">
        <v>2250</v>
      </c>
      <c r="G83" s="30">
        <v>0</v>
      </c>
      <c r="H83" s="30">
        <v>2070</v>
      </c>
      <c r="I83" s="42">
        <f t="shared" si="5"/>
        <v>2070</v>
      </c>
      <c r="J83" s="49">
        <f t="shared" si="3"/>
        <v>0.92</v>
      </c>
      <c r="K83" s="77">
        <f>SUM(H73,H79:H82)</f>
        <v>24490</v>
      </c>
    </row>
    <row r="84" spans="1:11" ht="10.5" customHeight="1">
      <c r="A84" s="145">
        <v>750</v>
      </c>
      <c r="B84" s="11"/>
      <c r="C84" s="11"/>
      <c r="D84" s="10"/>
      <c r="E84" s="22" t="s">
        <v>29</v>
      </c>
      <c r="F84" s="32">
        <f>SUM(F93,F100,F123,F116,F85)</f>
        <v>4718031</v>
      </c>
      <c r="G84" s="32">
        <f>SUM(G93,G100,G123,G116,G85)</f>
        <v>4530063</v>
      </c>
      <c r="H84" s="32">
        <f>SUM(H93,H100,H123,H116,H85)</f>
        <v>207480</v>
      </c>
      <c r="I84" s="32">
        <f>SUM(I93,I100,I123,I116,I85)</f>
        <v>4737543</v>
      </c>
      <c r="J84" s="50">
        <f t="shared" si="3"/>
        <v>1.0041356235260006</v>
      </c>
      <c r="K84" s="47"/>
    </row>
    <row r="85" spans="1:11" ht="10.5" customHeight="1">
      <c r="A85" s="140"/>
      <c r="B85" s="144">
        <v>75011</v>
      </c>
      <c r="C85" s="16"/>
      <c r="D85" s="18"/>
      <c r="E85" s="19" t="s">
        <v>30</v>
      </c>
      <c r="F85" s="29">
        <f>SUM(F86:F92)</f>
        <v>406040</v>
      </c>
      <c r="G85" s="29">
        <f>SUM(G86:G92)</f>
        <v>213243</v>
      </c>
      <c r="H85" s="29">
        <f>SUM(H86:H92)</f>
        <v>173480</v>
      </c>
      <c r="I85" s="41">
        <f>SUM(I86:I92)</f>
        <v>386723</v>
      </c>
      <c r="J85" s="48">
        <f t="shared" si="3"/>
        <v>0.9524258693724756</v>
      </c>
      <c r="K85" s="47"/>
    </row>
    <row r="86" spans="1:11" ht="22.5" customHeight="1">
      <c r="A86" s="142"/>
      <c r="B86" s="47"/>
      <c r="C86" s="7"/>
      <c r="D86" s="20">
        <v>3020</v>
      </c>
      <c r="E86" s="55" t="s">
        <v>71</v>
      </c>
      <c r="F86" s="30">
        <v>2000</v>
      </c>
      <c r="G86" s="30">
        <v>2000</v>
      </c>
      <c r="H86" s="30">
        <v>0</v>
      </c>
      <c r="I86" s="42">
        <f aca="true" t="shared" si="6" ref="I86:I92">SUM(G86:H86)</f>
        <v>2000</v>
      </c>
      <c r="J86" s="49">
        <f t="shared" si="3"/>
        <v>1</v>
      </c>
      <c r="K86" s="47"/>
    </row>
    <row r="87" spans="1:11" ht="16.5" customHeight="1">
      <c r="A87" s="142"/>
      <c r="B87" s="47"/>
      <c r="C87" s="7"/>
      <c r="D87" s="20">
        <v>4010</v>
      </c>
      <c r="E87" s="21" t="s">
        <v>70</v>
      </c>
      <c r="F87" s="30">
        <v>298808</v>
      </c>
      <c r="G87" s="133">
        <v>150796</v>
      </c>
      <c r="H87" s="30">
        <v>144980</v>
      </c>
      <c r="I87" s="42">
        <f t="shared" si="6"/>
        <v>295776</v>
      </c>
      <c r="J87" s="49">
        <f t="shared" si="3"/>
        <v>0.9898530159835078</v>
      </c>
      <c r="K87" s="47"/>
    </row>
    <row r="88" spans="1:11" ht="10.5" customHeight="1">
      <c r="A88" s="142"/>
      <c r="B88" s="47"/>
      <c r="C88" s="7"/>
      <c r="D88" s="20">
        <v>4040</v>
      </c>
      <c r="E88" s="21" t="s">
        <v>10</v>
      </c>
      <c r="F88" s="30">
        <v>23165</v>
      </c>
      <c r="G88" s="79">
        <v>22720</v>
      </c>
      <c r="H88" s="30">
        <v>0</v>
      </c>
      <c r="I88" s="42">
        <f t="shared" si="6"/>
        <v>22720</v>
      </c>
      <c r="J88" s="49">
        <f aca="true" t="shared" si="7" ref="J88:J119">+I88/F88</f>
        <v>0.9807899848909993</v>
      </c>
      <c r="K88" s="47"/>
    </row>
    <row r="89" spans="1:11" ht="10.5" customHeight="1">
      <c r="A89" s="142"/>
      <c r="B89" s="47"/>
      <c r="C89" s="7"/>
      <c r="D89" s="20">
        <v>4110</v>
      </c>
      <c r="E89" s="21" t="s">
        <v>11</v>
      </c>
      <c r="F89" s="30">
        <v>61350</v>
      </c>
      <c r="G89" s="79">
        <v>24348</v>
      </c>
      <c r="H89" s="30">
        <v>24900</v>
      </c>
      <c r="I89" s="42">
        <f t="shared" si="6"/>
        <v>49248</v>
      </c>
      <c r="J89" s="49">
        <f t="shared" si="7"/>
        <v>0.8027383863080685</v>
      </c>
      <c r="K89" s="47"/>
    </row>
    <row r="90" spans="1:11" ht="10.5" customHeight="1">
      <c r="A90" s="142"/>
      <c r="B90" s="47"/>
      <c r="C90" s="7"/>
      <c r="D90" s="20">
        <v>4120</v>
      </c>
      <c r="E90" s="21" t="s">
        <v>12</v>
      </c>
      <c r="F90" s="30">
        <v>8426</v>
      </c>
      <c r="G90" s="79">
        <v>3409</v>
      </c>
      <c r="H90" s="30">
        <v>3600</v>
      </c>
      <c r="I90" s="42">
        <f t="shared" si="6"/>
        <v>7009</v>
      </c>
      <c r="J90" s="49">
        <f t="shared" si="7"/>
        <v>0.8318300498457156</v>
      </c>
      <c r="K90" s="47"/>
    </row>
    <row r="91" spans="1:11" ht="10.5" customHeight="1">
      <c r="A91" s="142"/>
      <c r="B91" s="47"/>
      <c r="C91" s="7"/>
      <c r="D91" s="20">
        <v>4410</v>
      </c>
      <c r="E91" s="21" t="s">
        <v>16</v>
      </c>
      <c r="F91" s="30">
        <v>2981</v>
      </c>
      <c r="G91" s="30">
        <v>1000</v>
      </c>
      <c r="H91" s="30">
        <v>0</v>
      </c>
      <c r="I91" s="42">
        <f t="shared" si="6"/>
        <v>1000</v>
      </c>
      <c r="J91" s="49">
        <f t="shared" si="7"/>
        <v>0.3354579000335458</v>
      </c>
      <c r="K91" s="47"/>
    </row>
    <row r="92" spans="1:11" ht="24.75" customHeight="1">
      <c r="A92" s="142"/>
      <c r="B92" s="136"/>
      <c r="C92" s="69"/>
      <c r="D92" s="70">
        <v>4440</v>
      </c>
      <c r="E92" s="74" t="s">
        <v>73</v>
      </c>
      <c r="F92" s="35">
        <v>9310</v>
      </c>
      <c r="G92" s="35">
        <v>8970</v>
      </c>
      <c r="H92" s="35">
        <v>0</v>
      </c>
      <c r="I92" s="42">
        <f t="shared" si="6"/>
        <v>8970</v>
      </c>
      <c r="J92" s="49">
        <f t="shared" si="7"/>
        <v>0.9634801288936627</v>
      </c>
      <c r="K92" s="47"/>
    </row>
    <row r="93" spans="1:11" ht="10.5" customHeight="1">
      <c r="A93" s="142"/>
      <c r="B93" s="144">
        <v>75019</v>
      </c>
      <c r="C93" s="16"/>
      <c r="D93" s="18"/>
      <c r="E93" s="19" t="s">
        <v>31</v>
      </c>
      <c r="F93" s="29">
        <f>SUM(F94:F99)</f>
        <v>233486</v>
      </c>
      <c r="G93" s="29">
        <f>SUM(G94:G99)</f>
        <v>228320</v>
      </c>
      <c r="H93" s="29">
        <f>SUM(H94:H99)</f>
        <v>0</v>
      </c>
      <c r="I93" s="41">
        <f>SUM(I94:I99)</f>
        <v>228320</v>
      </c>
      <c r="J93" s="48">
        <f t="shared" si="7"/>
        <v>0.9778744764140034</v>
      </c>
      <c r="K93" s="47"/>
    </row>
    <row r="94" spans="1:11" ht="16.5" customHeight="1">
      <c r="A94" s="142"/>
      <c r="B94" s="47"/>
      <c r="C94" s="7"/>
      <c r="D94" s="20">
        <v>3030</v>
      </c>
      <c r="E94" s="21" t="s">
        <v>83</v>
      </c>
      <c r="F94" s="30">
        <v>191580</v>
      </c>
      <c r="G94" s="30">
        <v>197620</v>
      </c>
      <c r="H94" s="30">
        <v>0</v>
      </c>
      <c r="I94" s="42">
        <f aca="true" t="shared" si="8" ref="I94:I99">SUM(G94:H94)</f>
        <v>197620</v>
      </c>
      <c r="J94" s="49">
        <f t="shared" si="7"/>
        <v>1.0315272993005533</v>
      </c>
      <c r="K94" s="47"/>
    </row>
    <row r="95" spans="1:11" ht="10.5" customHeight="1">
      <c r="A95" s="142"/>
      <c r="B95" s="47"/>
      <c r="C95" s="7"/>
      <c r="D95" s="20">
        <v>4210</v>
      </c>
      <c r="E95" s="21" t="s">
        <v>13</v>
      </c>
      <c r="F95" s="30">
        <v>3787</v>
      </c>
      <c r="G95" s="30">
        <v>3800</v>
      </c>
      <c r="H95" s="30">
        <v>0</v>
      </c>
      <c r="I95" s="42">
        <f t="shared" si="8"/>
        <v>3800</v>
      </c>
      <c r="J95" s="49">
        <f t="shared" si="7"/>
        <v>1.0034327964087668</v>
      </c>
      <c r="K95" s="47"/>
    </row>
    <row r="96" spans="1:11" ht="10.5" customHeight="1">
      <c r="A96" s="142"/>
      <c r="B96" s="47"/>
      <c r="C96" s="7"/>
      <c r="D96" s="20">
        <v>4300</v>
      </c>
      <c r="E96" s="21" t="s">
        <v>8</v>
      </c>
      <c r="F96" s="30">
        <v>15253</v>
      </c>
      <c r="G96" s="30">
        <v>15200</v>
      </c>
      <c r="H96" s="30">
        <v>0</v>
      </c>
      <c r="I96" s="42">
        <f t="shared" si="8"/>
        <v>15200</v>
      </c>
      <c r="J96" s="49">
        <f t="shared" si="7"/>
        <v>0.9965252737166459</v>
      </c>
      <c r="K96" s="47"/>
    </row>
    <row r="97" spans="1:11" ht="10.5" customHeight="1">
      <c r="A97" s="142"/>
      <c r="B97" s="47"/>
      <c r="C97" s="7"/>
      <c r="D97" s="20">
        <v>4410</v>
      </c>
      <c r="E97" s="21" t="s">
        <v>16</v>
      </c>
      <c r="F97" s="30">
        <v>4429</v>
      </c>
      <c r="G97" s="30">
        <v>3950</v>
      </c>
      <c r="H97" s="30">
        <v>0</v>
      </c>
      <c r="I97" s="42">
        <f t="shared" si="8"/>
        <v>3950</v>
      </c>
      <c r="J97" s="49">
        <f t="shared" si="7"/>
        <v>0.8918491758862046</v>
      </c>
      <c r="K97" s="47"/>
    </row>
    <row r="98" spans="1:11" ht="10.5" customHeight="1">
      <c r="A98" s="142"/>
      <c r="B98" s="47"/>
      <c r="C98" s="7"/>
      <c r="D98" s="20">
        <v>4420</v>
      </c>
      <c r="E98" s="21" t="s">
        <v>32</v>
      </c>
      <c r="F98" s="30">
        <v>8652</v>
      </c>
      <c r="G98" s="30">
        <v>3000</v>
      </c>
      <c r="H98" s="30">
        <v>0</v>
      </c>
      <c r="I98" s="42">
        <f t="shared" si="8"/>
        <v>3000</v>
      </c>
      <c r="J98" s="49">
        <f t="shared" si="7"/>
        <v>0.34674063800277394</v>
      </c>
      <c r="K98" s="47"/>
    </row>
    <row r="99" spans="1:11" ht="10.5" customHeight="1">
      <c r="A99" s="142"/>
      <c r="B99" s="47"/>
      <c r="C99" s="7"/>
      <c r="D99" s="20">
        <v>4430</v>
      </c>
      <c r="E99" s="21" t="s">
        <v>17</v>
      </c>
      <c r="F99" s="30">
        <v>9785</v>
      </c>
      <c r="G99" s="30">
        <v>4750</v>
      </c>
      <c r="H99" s="30">
        <v>0</v>
      </c>
      <c r="I99" s="42">
        <f t="shared" si="8"/>
        <v>4750</v>
      </c>
      <c r="J99" s="49">
        <f t="shared" si="7"/>
        <v>0.4854368932038835</v>
      </c>
      <c r="K99" s="47"/>
    </row>
    <row r="100" spans="1:11" ht="10.5" customHeight="1">
      <c r="A100" s="142"/>
      <c r="B100" s="144">
        <v>75020</v>
      </c>
      <c r="C100" s="16"/>
      <c r="D100" s="18"/>
      <c r="E100" s="19" t="s">
        <v>33</v>
      </c>
      <c r="F100" s="29">
        <f>SUM(F105:F115,F101:F104)</f>
        <v>4040545</v>
      </c>
      <c r="G100" s="29">
        <f>SUM(G105:G115,G101:G104)</f>
        <v>4086500</v>
      </c>
      <c r="H100" s="29">
        <f>SUM(H105:H115,H101:H104)</f>
        <v>0</v>
      </c>
      <c r="I100" s="29">
        <f>SUM(I105:I115,I101:I104)</f>
        <v>4086500</v>
      </c>
      <c r="J100" s="48">
        <f t="shared" si="7"/>
        <v>1.0113734657082152</v>
      </c>
      <c r="K100" s="47"/>
    </row>
    <row r="101" spans="1:11" ht="23.25" customHeight="1">
      <c r="A101" s="142"/>
      <c r="B101" s="47"/>
      <c r="C101" s="7"/>
      <c r="D101" s="20">
        <v>3020</v>
      </c>
      <c r="E101" s="27" t="s">
        <v>71</v>
      </c>
      <c r="F101" s="33">
        <v>6200</v>
      </c>
      <c r="G101" s="30">
        <v>6000</v>
      </c>
      <c r="H101" s="33">
        <v>0</v>
      </c>
      <c r="I101" s="45">
        <f aca="true" t="shared" si="9" ref="I101:I115">SUM(G101:H101)</f>
        <v>6000</v>
      </c>
      <c r="J101" s="49">
        <f t="shared" si="7"/>
        <v>0.967741935483871</v>
      </c>
      <c r="K101" s="47"/>
    </row>
    <row r="102" spans="1:11" ht="12.75" customHeight="1">
      <c r="A102" s="142"/>
      <c r="B102" s="47"/>
      <c r="C102" s="7"/>
      <c r="D102" s="20">
        <v>4010</v>
      </c>
      <c r="E102" s="21" t="s">
        <v>70</v>
      </c>
      <c r="F102" s="33">
        <v>1821704</v>
      </c>
      <c r="G102" s="30">
        <f>1839159-50000</f>
        <v>1789159</v>
      </c>
      <c r="H102" s="33">
        <v>0</v>
      </c>
      <c r="I102" s="45">
        <f t="shared" si="9"/>
        <v>1789159</v>
      </c>
      <c r="J102" s="49">
        <f t="shared" si="7"/>
        <v>0.9821348583523998</v>
      </c>
      <c r="K102" s="47"/>
    </row>
    <row r="103" spans="1:11" ht="10.5" customHeight="1">
      <c r="A103" s="142"/>
      <c r="B103" s="47"/>
      <c r="C103" s="7"/>
      <c r="D103" s="20">
        <v>4040</v>
      </c>
      <c r="E103" s="21" t="s">
        <v>10</v>
      </c>
      <c r="F103" s="33">
        <v>146800</v>
      </c>
      <c r="G103" s="30">
        <v>158000</v>
      </c>
      <c r="H103" s="33">
        <v>0</v>
      </c>
      <c r="I103" s="45">
        <f t="shared" si="9"/>
        <v>158000</v>
      </c>
      <c r="J103" s="49">
        <f t="shared" si="7"/>
        <v>1.0762942779291553</v>
      </c>
      <c r="K103" s="47"/>
    </row>
    <row r="104" spans="1:11" ht="10.5" customHeight="1">
      <c r="A104" s="143"/>
      <c r="B104" s="136"/>
      <c r="C104" s="69"/>
      <c r="D104" s="70">
        <v>4110</v>
      </c>
      <c r="E104" s="71" t="s">
        <v>11</v>
      </c>
      <c r="F104" s="35">
        <v>360000</v>
      </c>
      <c r="G104" s="35">
        <v>336750</v>
      </c>
      <c r="H104" s="35">
        <v>0</v>
      </c>
      <c r="I104" s="72">
        <f t="shared" si="9"/>
        <v>336750</v>
      </c>
      <c r="J104" s="49">
        <f t="shared" si="7"/>
        <v>0.9354166666666667</v>
      </c>
      <c r="K104" s="47"/>
    </row>
    <row r="105" spans="1:11" ht="10.5" customHeight="1">
      <c r="A105" s="142"/>
      <c r="B105" s="47"/>
      <c r="C105" s="162"/>
      <c r="D105" s="163">
        <v>4120</v>
      </c>
      <c r="E105" s="164" t="s">
        <v>12</v>
      </c>
      <c r="F105" s="165">
        <v>48000</v>
      </c>
      <c r="G105" s="166">
        <v>48000</v>
      </c>
      <c r="H105" s="165">
        <v>0</v>
      </c>
      <c r="I105" s="167">
        <f t="shared" si="9"/>
        <v>48000</v>
      </c>
      <c r="J105" s="168">
        <f t="shared" si="7"/>
        <v>1</v>
      </c>
      <c r="K105" s="77">
        <f>SUM(I104:I105)</f>
        <v>384750</v>
      </c>
    </row>
    <row r="106" spans="1:11" ht="10.5" customHeight="1">
      <c r="A106" s="142"/>
      <c r="B106" s="47"/>
      <c r="C106" s="7"/>
      <c r="D106" s="20">
        <v>4210</v>
      </c>
      <c r="E106" s="21" t="s">
        <v>13</v>
      </c>
      <c r="F106" s="33">
        <v>123020</v>
      </c>
      <c r="G106" s="30">
        <v>114520</v>
      </c>
      <c r="H106" s="33">
        <v>0</v>
      </c>
      <c r="I106" s="45">
        <f t="shared" si="9"/>
        <v>114520</v>
      </c>
      <c r="J106" s="49">
        <f t="shared" si="7"/>
        <v>0.930905543814014</v>
      </c>
      <c r="K106" s="47"/>
    </row>
    <row r="107" spans="1:11" ht="10.5" customHeight="1">
      <c r="A107" s="142"/>
      <c r="B107" s="47"/>
      <c r="C107" s="7"/>
      <c r="D107" s="20">
        <v>4260</v>
      </c>
      <c r="E107" s="21" t="s">
        <v>14</v>
      </c>
      <c r="F107" s="33">
        <v>80400</v>
      </c>
      <c r="G107" s="30">
        <v>91700</v>
      </c>
      <c r="H107" s="33">
        <v>0</v>
      </c>
      <c r="I107" s="45">
        <f t="shared" si="9"/>
        <v>91700</v>
      </c>
      <c r="J107" s="49">
        <f t="shared" si="7"/>
        <v>1.140547263681592</v>
      </c>
      <c r="K107" s="47"/>
    </row>
    <row r="108" spans="1:11" ht="10.5" customHeight="1">
      <c r="A108" s="142"/>
      <c r="B108" s="47"/>
      <c r="C108" s="7"/>
      <c r="D108" s="20">
        <v>4270</v>
      </c>
      <c r="E108" s="21" t="s">
        <v>15</v>
      </c>
      <c r="F108" s="33">
        <v>42500</v>
      </c>
      <c r="G108" s="30">
        <v>124500</v>
      </c>
      <c r="H108" s="33">
        <v>0</v>
      </c>
      <c r="I108" s="45">
        <f t="shared" si="9"/>
        <v>124500</v>
      </c>
      <c r="J108" s="49">
        <f t="shared" si="7"/>
        <v>2.929411764705882</v>
      </c>
      <c r="K108" s="47"/>
    </row>
    <row r="109" spans="1:11" ht="10.5" customHeight="1">
      <c r="A109" s="142"/>
      <c r="B109" s="47"/>
      <c r="C109" s="7"/>
      <c r="D109" s="20">
        <v>4300</v>
      </c>
      <c r="E109" s="21" t="s">
        <v>8</v>
      </c>
      <c r="F109" s="33">
        <v>1140421</v>
      </c>
      <c r="G109" s="30">
        <f>1322171-50000</f>
        <v>1272171</v>
      </c>
      <c r="H109" s="33">
        <v>0</v>
      </c>
      <c r="I109" s="45">
        <f t="shared" si="9"/>
        <v>1272171</v>
      </c>
      <c r="J109" s="49">
        <f t="shared" si="7"/>
        <v>1.1155275113313416</v>
      </c>
      <c r="K109" s="47"/>
    </row>
    <row r="110" spans="1:11" ht="10.5" customHeight="1">
      <c r="A110" s="142"/>
      <c r="B110" s="47"/>
      <c r="C110" s="7"/>
      <c r="D110" s="20">
        <v>4410</v>
      </c>
      <c r="E110" s="21" t="s">
        <v>16</v>
      </c>
      <c r="F110" s="33">
        <v>24700</v>
      </c>
      <c r="G110" s="30">
        <v>24000</v>
      </c>
      <c r="H110" s="33">
        <v>0</v>
      </c>
      <c r="I110" s="45">
        <f t="shared" si="9"/>
        <v>24000</v>
      </c>
      <c r="J110" s="49">
        <f t="shared" si="7"/>
        <v>0.97165991902834</v>
      </c>
      <c r="K110" s="47"/>
    </row>
    <row r="111" spans="1:11" ht="10.5" customHeight="1">
      <c r="A111" s="142"/>
      <c r="B111" s="47"/>
      <c r="C111" s="7"/>
      <c r="D111" s="20">
        <v>4420</v>
      </c>
      <c r="E111" s="21" t="s">
        <v>32</v>
      </c>
      <c r="F111" s="33">
        <v>6800</v>
      </c>
      <c r="G111" s="30">
        <v>4500</v>
      </c>
      <c r="H111" s="33">
        <v>0</v>
      </c>
      <c r="I111" s="45">
        <f t="shared" si="9"/>
        <v>4500</v>
      </c>
      <c r="J111" s="49">
        <f t="shared" si="7"/>
        <v>0.6617647058823529</v>
      </c>
      <c r="K111" s="47"/>
    </row>
    <row r="112" spans="1:11" ht="10.5" customHeight="1">
      <c r="A112" s="142"/>
      <c r="B112" s="47"/>
      <c r="C112" s="7"/>
      <c r="D112" s="20">
        <v>4430</v>
      </c>
      <c r="E112" s="21" t="s">
        <v>17</v>
      </c>
      <c r="F112" s="33">
        <v>30000</v>
      </c>
      <c r="G112" s="30">
        <v>27200</v>
      </c>
      <c r="H112" s="33">
        <v>0</v>
      </c>
      <c r="I112" s="45">
        <f t="shared" si="9"/>
        <v>27200</v>
      </c>
      <c r="J112" s="49">
        <f t="shared" si="7"/>
        <v>0.9066666666666666</v>
      </c>
      <c r="K112" s="47"/>
    </row>
    <row r="113" spans="1:11" ht="22.5" customHeight="1">
      <c r="A113" s="142"/>
      <c r="B113" s="47"/>
      <c r="C113" s="7"/>
      <c r="D113" s="20">
        <v>4440</v>
      </c>
      <c r="E113" s="27" t="s">
        <v>73</v>
      </c>
      <c r="F113" s="33">
        <v>50000</v>
      </c>
      <c r="G113" s="30">
        <v>50000</v>
      </c>
      <c r="H113" s="33">
        <v>0</v>
      </c>
      <c r="I113" s="45">
        <f t="shared" si="9"/>
        <v>50000</v>
      </c>
      <c r="J113" s="49">
        <f t="shared" si="7"/>
        <v>1</v>
      </c>
      <c r="K113" s="47"/>
    </row>
    <row r="114" spans="1:11" ht="22.5" customHeight="1">
      <c r="A114" s="142"/>
      <c r="B114" s="47"/>
      <c r="C114" s="7"/>
      <c r="D114" s="20">
        <v>6050</v>
      </c>
      <c r="E114" s="27" t="s">
        <v>77</v>
      </c>
      <c r="F114" s="33">
        <v>120000</v>
      </c>
      <c r="G114" s="30">
        <v>0</v>
      </c>
      <c r="H114" s="33">
        <v>0</v>
      </c>
      <c r="I114" s="45">
        <f t="shared" si="9"/>
        <v>0</v>
      </c>
      <c r="J114" s="49">
        <f t="shared" si="7"/>
        <v>0</v>
      </c>
      <c r="K114" s="77">
        <f>SUM(I101,I106:I112)</f>
        <v>1664591</v>
      </c>
    </row>
    <row r="115" spans="1:11" ht="21.75" customHeight="1">
      <c r="A115" s="142"/>
      <c r="B115" s="47"/>
      <c r="C115" s="7"/>
      <c r="D115" s="20">
        <v>6060</v>
      </c>
      <c r="E115" s="27" t="s">
        <v>78</v>
      </c>
      <c r="F115" s="33">
        <v>40000</v>
      </c>
      <c r="G115" s="30">
        <v>40000</v>
      </c>
      <c r="H115" s="33">
        <v>0</v>
      </c>
      <c r="I115" s="45">
        <f t="shared" si="9"/>
        <v>40000</v>
      </c>
      <c r="J115" s="49">
        <f t="shared" si="7"/>
        <v>1</v>
      </c>
      <c r="K115" s="47"/>
    </row>
    <row r="116" spans="1:11" ht="10.5" customHeight="1">
      <c r="A116" s="142"/>
      <c r="B116" s="144">
        <v>75045</v>
      </c>
      <c r="C116" s="16"/>
      <c r="D116" s="18"/>
      <c r="E116" s="19" t="s">
        <v>34</v>
      </c>
      <c r="F116" s="29">
        <f>SUM(F117:F122)</f>
        <v>30960</v>
      </c>
      <c r="G116" s="29">
        <f>SUM(G117:G122)</f>
        <v>0</v>
      </c>
      <c r="H116" s="29">
        <f>SUM(H117:H122)</f>
        <v>34000</v>
      </c>
      <c r="I116" s="41">
        <f>SUM(I117:I122)</f>
        <v>34000</v>
      </c>
      <c r="J116" s="48">
        <f t="shared" si="7"/>
        <v>1.0981912144702843</v>
      </c>
      <c r="K116" s="47"/>
    </row>
    <row r="117" spans="1:11" ht="16.5" customHeight="1">
      <c r="A117" s="142"/>
      <c r="B117" s="47"/>
      <c r="C117" s="7"/>
      <c r="D117" s="20">
        <v>3030</v>
      </c>
      <c r="E117" s="21" t="s">
        <v>83</v>
      </c>
      <c r="F117" s="30">
        <v>10627</v>
      </c>
      <c r="G117" s="30">
        <v>0</v>
      </c>
      <c r="H117" s="30">
        <v>10888</v>
      </c>
      <c r="I117" s="42">
        <f aca="true" t="shared" si="10" ref="I117:I122">SUM(G117:H117)</f>
        <v>10888</v>
      </c>
      <c r="J117" s="49">
        <f t="shared" si="7"/>
        <v>1.024560082807942</v>
      </c>
      <c r="K117" s="47"/>
    </row>
    <row r="118" spans="1:11" ht="10.5" customHeight="1">
      <c r="A118" s="142"/>
      <c r="B118" s="47"/>
      <c r="C118" s="7"/>
      <c r="D118" s="20">
        <v>4110</v>
      </c>
      <c r="E118" s="21" t="s">
        <v>11</v>
      </c>
      <c r="F118" s="30">
        <v>586</v>
      </c>
      <c r="G118" s="30">
        <v>0</v>
      </c>
      <c r="H118" s="30">
        <v>600</v>
      </c>
      <c r="I118" s="42">
        <f t="shared" si="10"/>
        <v>600</v>
      </c>
      <c r="J118" s="49">
        <f t="shared" si="7"/>
        <v>1.023890784982935</v>
      </c>
      <c r="K118" s="47"/>
    </row>
    <row r="119" spans="1:11" ht="10.5" customHeight="1">
      <c r="A119" s="142"/>
      <c r="B119" s="47"/>
      <c r="C119" s="7"/>
      <c r="D119" s="20">
        <v>4120</v>
      </c>
      <c r="E119" s="21" t="s">
        <v>12</v>
      </c>
      <c r="F119" s="30">
        <v>89</v>
      </c>
      <c r="G119" s="30">
        <v>0</v>
      </c>
      <c r="H119" s="30">
        <v>100</v>
      </c>
      <c r="I119" s="42">
        <f t="shared" si="10"/>
        <v>100</v>
      </c>
      <c r="J119" s="49">
        <f t="shared" si="7"/>
        <v>1.1235955056179776</v>
      </c>
      <c r="K119" s="47"/>
    </row>
    <row r="120" spans="1:11" ht="10.5" customHeight="1">
      <c r="A120" s="142"/>
      <c r="B120" s="47"/>
      <c r="C120" s="7"/>
      <c r="D120" s="20">
        <v>4210</v>
      </c>
      <c r="E120" s="21" t="s">
        <v>13</v>
      </c>
      <c r="F120" s="30">
        <v>4525</v>
      </c>
      <c r="G120" s="30">
        <v>0</v>
      </c>
      <c r="H120" s="30">
        <v>4600</v>
      </c>
      <c r="I120" s="42">
        <f t="shared" si="10"/>
        <v>4600</v>
      </c>
      <c r="J120" s="49">
        <f aca="true" t="shared" si="11" ref="J120:J151">+I120/F120</f>
        <v>1.0165745856353592</v>
      </c>
      <c r="K120" s="47"/>
    </row>
    <row r="121" spans="1:11" ht="10.5" customHeight="1">
      <c r="A121" s="142"/>
      <c r="B121" s="47"/>
      <c r="C121" s="7"/>
      <c r="D121" s="20">
        <v>4300</v>
      </c>
      <c r="E121" s="21" t="s">
        <v>8</v>
      </c>
      <c r="F121" s="30">
        <v>14607</v>
      </c>
      <c r="G121" s="30">
        <v>0</v>
      </c>
      <c r="H121" s="30">
        <v>17212</v>
      </c>
      <c r="I121" s="42">
        <f t="shared" si="10"/>
        <v>17212</v>
      </c>
      <c r="J121" s="49">
        <f t="shared" si="11"/>
        <v>1.1783391524611488</v>
      </c>
      <c r="K121" s="47"/>
    </row>
    <row r="122" spans="1:11" ht="10.5" customHeight="1">
      <c r="A122" s="142"/>
      <c r="B122" s="47"/>
      <c r="C122" s="7"/>
      <c r="D122" s="20">
        <v>4410</v>
      </c>
      <c r="E122" s="21" t="s">
        <v>16</v>
      </c>
      <c r="F122" s="30">
        <v>526</v>
      </c>
      <c r="G122" s="30">
        <v>0</v>
      </c>
      <c r="H122" s="30">
        <v>600</v>
      </c>
      <c r="I122" s="42">
        <f t="shared" si="10"/>
        <v>600</v>
      </c>
      <c r="J122" s="49">
        <f t="shared" si="11"/>
        <v>1.1406844106463878</v>
      </c>
      <c r="K122" s="47"/>
    </row>
    <row r="123" spans="1:11" ht="10.5" customHeight="1">
      <c r="A123" s="142"/>
      <c r="B123" s="144">
        <v>75095</v>
      </c>
      <c r="C123" s="16"/>
      <c r="D123" s="18"/>
      <c r="E123" s="19" t="s">
        <v>25</v>
      </c>
      <c r="F123" s="29">
        <f>SUM(F124)</f>
        <v>7000</v>
      </c>
      <c r="G123" s="29">
        <f>SUM(G124)</f>
        <v>2000</v>
      </c>
      <c r="H123" s="29">
        <f>SUM(H124)</f>
        <v>0</v>
      </c>
      <c r="I123" s="41">
        <f>SUM(I124)</f>
        <v>2000</v>
      </c>
      <c r="J123" s="48">
        <f t="shared" si="11"/>
        <v>0.2857142857142857</v>
      </c>
      <c r="K123" s="47"/>
    </row>
    <row r="124" spans="1:11" ht="10.5" customHeight="1">
      <c r="A124" s="143"/>
      <c r="B124" s="136"/>
      <c r="C124" s="69"/>
      <c r="D124" s="70">
        <v>4210</v>
      </c>
      <c r="E124" s="71" t="s">
        <v>13</v>
      </c>
      <c r="F124" s="30">
        <v>7000</v>
      </c>
      <c r="G124" s="30">
        <v>2000</v>
      </c>
      <c r="H124" s="30">
        <v>0</v>
      </c>
      <c r="I124" s="42">
        <f>SUM(G124:H124)</f>
        <v>2000</v>
      </c>
      <c r="J124" s="49">
        <f t="shared" si="11"/>
        <v>0.2857142857142857</v>
      </c>
      <c r="K124" s="47"/>
    </row>
    <row r="125" spans="1:11" ht="23.25" customHeight="1">
      <c r="A125" s="146">
        <v>754</v>
      </c>
      <c r="B125" s="8"/>
      <c r="C125" s="8"/>
      <c r="D125" s="12"/>
      <c r="E125" s="82" t="s">
        <v>84</v>
      </c>
      <c r="F125" s="28">
        <f>SUM(F126,F131,F152,F154)</f>
        <v>1833000</v>
      </c>
      <c r="G125" s="28">
        <f>SUM(G126,G131,G152,G154)</f>
        <v>137000</v>
      </c>
      <c r="H125" s="28">
        <f>SUM(H126,H131,H152,H154)</f>
        <v>1746000</v>
      </c>
      <c r="I125" s="28">
        <f>SUM(I126,I131,I152,I154)</f>
        <v>1883000</v>
      </c>
      <c r="J125" s="50">
        <f t="shared" si="11"/>
        <v>1.027277686852155</v>
      </c>
      <c r="K125" s="47"/>
    </row>
    <row r="126" spans="1:11" ht="13.5" customHeight="1">
      <c r="A126" s="3"/>
      <c r="B126" s="23">
        <v>75405</v>
      </c>
      <c r="C126" s="16"/>
      <c r="D126" s="18"/>
      <c r="E126" s="19" t="s">
        <v>140</v>
      </c>
      <c r="F126" s="29">
        <f>SUM(F127:F130)</f>
        <v>59000</v>
      </c>
      <c r="G126" s="29">
        <f>SUM(G127:G130)</f>
        <v>70000</v>
      </c>
      <c r="H126" s="29">
        <f>SUM(H127:H130)</f>
        <v>0</v>
      </c>
      <c r="I126" s="29">
        <f>SUM(I127:I130)</f>
        <v>70000</v>
      </c>
      <c r="J126" s="48">
        <f t="shared" si="11"/>
        <v>1.1864406779661016</v>
      </c>
      <c r="K126" s="47"/>
    </row>
    <row r="127" spans="1:11" ht="12.75" customHeight="1">
      <c r="A127" s="3"/>
      <c r="B127" s="3"/>
      <c r="C127" s="7"/>
      <c r="D127" s="20">
        <v>2950</v>
      </c>
      <c r="E127" s="27" t="s">
        <v>131</v>
      </c>
      <c r="F127" s="30">
        <v>11000</v>
      </c>
      <c r="G127" s="30">
        <v>0</v>
      </c>
      <c r="H127" s="30">
        <v>0</v>
      </c>
      <c r="I127" s="42">
        <f>SUM(G127:H127)</f>
        <v>0</v>
      </c>
      <c r="J127" s="49">
        <f t="shared" si="11"/>
        <v>0</v>
      </c>
      <c r="K127" s="47"/>
    </row>
    <row r="128" spans="1:11" ht="13.5" customHeight="1">
      <c r="A128" s="3"/>
      <c r="B128" s="3"/>
      <c r="C128" s="7"/>
      <c r="D128" s="20">
        <v>4210</v>
      </c>
      <c r="E128" s="21" t="s">
        <v>13</v>
      </c>
      <c r="F128" s="30">
        <v>8000</v>
      </c>
      <c r="G128" s="30">
        <v>10000</v>
      </c>
      <c r="H128" s="30">
        <v>0</v>
      </c>
      <c r="I128" s="42">
        <f>SUM(G128:H128)</f>
        <v>10000</v>
      </c>
      <c r="J128" s="49">
        <f t="shared" si="11"/>
        <v>1.25</v>
      </c>
      <c r="K128" s="47"/>
    </row>
    <row r="129" spans="1:11" ht="12" customHeight="1">
      <c r="A129" s="3"/>
      <c r="B129" s="3"/>
      <c r="C129" s="7"/>
      <c r="D129" s="20">
        <v>4270</v>
      </c>
      <c r="E129" s="21" t="s">
        <v>15</v>
      </c>
      <c r="F129" s="30">
        <v>10000</v>
      </c>
      <c r="G129" s="30"/>
      <c r="H129" s="30">
        <v>0</v>
      </c>
      <c r="I129" s="42">
        <f>SUM(G129:H129)</f>
        <v>0</v>
      </c>
      <c r="J129" s="49">
        <f t="shared" si="11"/>
        <v>0</v>
      </c>
      <c r="K129" s="47"/>
    </row>
    <row r="130" spans="1:11" ht="48" customHeight="1">
      <c r="A130" s="3"/>
      <c r="B130" s="3"/>
      <c r="C130" s="7"/>
      <c r="D130" s="20">
        <v>6220</v>
      </c>
      <c r="E130" s="27" t="s">
        <v>132</v>
      </c>
      <c r="F130" s="30">
        <v>30000</v>
      </c>
      <c r="G130" s="30">
        <v>60000</v>
      </c>
      <c r="H130" s="30">
        <v>0</v>
      </c>
      <c r="I130" s="42">
        <f>SUM(G130:H130)</f>
        <v>60000</v>
      </c>
      <c r="J130" s="49">
        <f t="shared" si="11"/>
        <v>2</v>
      </c>
      <c r="K130" s="47"/>
    </row>
    <row r="131" spans="1:11" ht="16.5" customHeight="1">
      <c r="A131" s="3"/>
      <c r="B131" s="23">
        <v>75411</v>
      </c>
      <c r="C131" s="16"/>
      <c r="D131" s="18"/>
      <c r="E131" s="19" t="s">
        <v>89</v>
      </c>
      <c r="F131" s="29">
        <f>SUM(F132:F151)</f>
        <v>1762000</v>
      </c>
      <c r="G131" s="29">
        <f>SUM(G132:G151)</f>
        <v>55000</v>
      </c>
      <c r="H131" s="29">
        <f>SUM(H132:H151)</f>
        <v>1746000</v>
      </c>
      <c r="I131" s="41">
        <f>SUM(I132:I151)</f>
        <v>1801000</v>
      </c>
      <c r="J131" s="48">
        <f t="shared" si="11"/>
        <v>1.022133938706016</v>
      </c>
      <c r="K131" s="47"/>
    </row>
    <row r="132" spans="1:11" ht="24" customHeight="1">
      <c r="A132" s="3"/>
      <c r="B132" s="3"/>
      <c r="C132" s="7"/>
      <c r="D132" s="20">
        <v>3020</v>
      </c>
      <c r="E132" s="27" t="s">
        <v>71</v>
      </c>
      <c r="F132" s="30">
        <v>228145</v>
      </c>
      <c r="G132" s="30">
        <v>0</v>
      </c>
      <c r="H132" s="30">
        <v>234323</v>
      </c>
      <c r="I132" s="42">
        <f aca="true" t="shared" si="12" ref="I132:I151">SUM(G132:H132)</f>
        <v>234323</v>
      </c>
      <c r="J132" s="49">
        <f t="shared" si="11"/>
        <v>1.027079269762651</v>
      </c>
      <c r="K132" s="47"/>
    </row>
    <row r="133" spans="1:11" ht="16.5" customHeight="1">
      <c r="A133" s="3"/>
      <c r="B133" s="3"/>
      <c r="C133" s="7"/>
      <c r="D133" s="20">
        <v>4010</v>
      </c>
      <c r="E133" s="21" t="s">
        <v>70</v>
      </c>
      <c r="F133" s="30">
        <v>6552</v>
      </c>
      <c r="G133" s="30">
        <v>0</v>
      </c>
      <c r="H133" s="30">
        <v>6749</v>
      </c>
      <c r="I133" s="42">
        <f t="shared" si="12"/>
        <v>6749</v>
      </c>
      <c r="J133" s="49">
        <f t="shared" si="11"/>
        <v>1.030067155067155</v>
      </c>
      <c r="K133" s="77">
        <f>SUM(I133:I134,I136:I138)</f>
        <v>1346195</v>
      </c>
    </row>
    <row r="134" spans="1:11" ht="22.5" customHeight="1">
      <c r="A134" s="3"/>
      <c r="B134" s="3"/>
      <c r="C134" s="7"/>
      <c r="D134" s="20">
        <v>4020</v>
      </c>
      <c r="E134" s="27" t="s">
        <v>82</v>
      </c>
      <c r="F134" s="30">
        <v>42716</v>
      </c>
      <c r="G134" s="30">
        <v>0</v>
      </c>
      <c r="H134" s="30">
        <v>47123</v>
      </c>
      <c r="I134" s="42">
        <f t="shared" si="12"/>
        <v>47123</v>
      </c>
      <c r="J134" s="49">
        <f t="shared" si="11"/>
        <v>1.103169772450604</v>
      </c>
      <c r="K134" s="47"/>
    </row>
    <row r="135" spans="1:11" ht="10.5" customHeight="1">
      <c r="A135" s="3"/>
      <c r="B135" s="3"/>
      <c r="C135" s="7"/>
      <c r="D135" s="20">
        <v>4040</v>
      </c>
      <c r="E135" s="21" t="s">
        <v>10</v>
      </c>
      <c r="F135" s="30">
        <v>3077</v>
      </c>
      <c r="G135" s="30">
        <v>0</v>
      </c>
      <c r="H135" s="30">
        <v>3685</v>
      </c>
      <c r="I135" s="42">
        <f t="shared" si="12"/>
        <v>3685</v>
      </c>
      <c r="J135" s="49">
        <f t="shared" si="11"/>
        <v>1.1975950601234968</v>
      </c>
      <c r="K135" s="47"/>
    </row>
    <row r="136" spans="1:11" ht="21.75" customHeight="1">
      <c r="A136" s="3"/>
      <c r="B136" s="3"/>
      <c r="C136" s="2"/>
      <c r="D136" s="24">
        <v>4050</v>
      </c>
      <c r="E136" s="54" t="s">
        <v>85</v>
      </c>
      <c r="F136" s="30">
        <v>1117081</v>
      </c>
      <c r="G136" s="30">
        <v>0</v>
      </c>
      <c r="H136" s="33">
        <v>1165330</v>
      </c>
      <c r="I136" s="42">
        <f t="shared" si="12"/>
        <v>1165330</v>
      </c>
      <c r="J136" s="49">
        <f t="shared" si="11"/>
        <v>1.0431920335230838</v>
      </c>
      <c r="K136" s="47"/>
    </row>
    <row r="137" spans="1:11" ht="24" customHeight="1">
      <c r="A137" s="68"/>
      <c r="B137" s="68"/>
      <c r="C137" s="69"/>
      <c r="D137" s="70">
        <v>4060</v>
      </c>
      <c r="E137" s="73" t="s">
        <v>86</v>
      </c>
      <c r="F137" s="35">
        <v>23329</v>
      </c>
      <c r="G137" s="35">
        <v>0</v>
      </c>
      <c r="H137" s="35">
        <v>28921</v>
      </c>
      <c r="I137" s="72">
        <f t="shared" si="12"/>
        <v>28921</v>
      </c>
      <c r="J137" s="49">
        <f t="shared" si="11"/>
        <v>1.2397016588795062</v>
      </c>
      <c r="K137" s="47"/>
    </row>
    <row r="138" spans="1:11" ht="22.5" customHeight="1">
      <c r="A138" s="3"/>
      <c r="B138" s="3"/>
      <c r="C138" s="3"/>
      <c r="D138" s="169">
        <v>4070</v>
      </c>
      <c r="E138" s="170" t="s">
        <v>87</v>
      </c>
      <c r="F138" s="166">
        <v>89555</v>
      </c>
      <c r="G138" s="166">
        <v>0</v>
      </c>
      <c r="H138" s="165">
        <v>98072</v>
      </c>
      <c r="I138" s="171">
        <f t="shared" si="12"/>
        <v>98072</v>
      </c>
      <c r="J138" s="168">
        <f t="shared" si="11"/>
        <v>1.0951035676399978</v>
      </c>
      <c r="K138" s="47"/>
    </row>
    <row r="139" spans="1:11" ht="10.5" customHeight="1">
      <c r="A139" s="3"/>
      <c r="B139" s="3"/>
      <c r="C139" s="7"/>
      <c r="D139" s="20">
        <v>4110</v>
      </c>
      <c r="E139" s="21" t="s">
        <v>11</v>
      </c>
      <c r="F139" s="30">
        <v>18413</v>
      </c>
      <c r="G139" s="30">
        <v>0</v>
      </c>
      <c r="H139" s="30">
        <v>9040</v>
      </c>
      <c r="I139" s="42">
        <f t="shared" si="12"/>
        <v>9040</v>
      </c>
      <c r="J139" s="49">
        <f t="shared" si="11"/>
        <v>0.49095747569651876</v>
      </c>
      <c r="K139" s="77">
        <f>SUM(I139:I140)</f>
        <v>10144</v>
      </c>
    </row>
    <row r="140" spans="1:11" ht="10.5" customHeight="1">
      <c r="A140" s="3"/>
      <c r="B140" s="3"/>
      <c r="C140" s="7"/>
      <c r="D140" s="20">
        <v>4120</v>
      </c>
      <c r="E140" s="21" t="s">
        <v>12</v>
      </c>
      <c r="F140" s="30">
        <v>2490</v>
      </c>
      <c r="G140" s="30">
        <v>0</v>
      </c>
      <c r="H140" s="30">
        <v>1104</v>
      </c>
      <c r="I140" s="42">
        <f t="shared" si="12"/>
        <v>1104</v>
      </c>
      <c r="J140" s="49">
        <f t="shared" si="11"/>
        <v>0.4433734939759036</v>
      </c>
      <c r="K140" s="77">
        <f>SUM(I132,I141:I150)</f>
        <v>440976</v>
      </c>
    </row>
    <row r="141" spans="1:11" ht="10.5" customHeight="1">
      <c r="A141" s="3"/>
      <c r="B141" s="3"/>
      <c r="C141" s="7"/>
      <c r="D141" s="20">
        <v>4210</v>
      </c>
      <c r="E141" s="21" t="s">
        <v>13</v>
      </c>
      <c r="F141" s="30">
        <v>42608</v>
      </c>
      <c r="G141" s="30">
        <v>0</v>
      </c>
      <c r="H141" s="30">
        <v>55005</v>
      </c>
      <c r="I141" s="42">
        <f t="shared" si="12"/>
        <v>55005</v>
      </c>
      <c r="J141" s="49">
        <f t="shared" si="11"/>
        <v>1.2909547502816372</v>
      </c>
      <c r="K141" s="47"/>
    </row>
    <row r="142" spans="1:11" ht="10.5" customHeight="1">
      <c r="A142" s="3"/>
      <c r="B142" s="3"/>
      <c r="C142" s="7"/>
      <c r="D142" s="20">
        <v>4260</v>
      </c>
      <c r="E142" s="21" t="s">
        <v>14</v>
      </c>
      <c r="F142" s="30">
        <v>50510</v>
      </c>
      <c r="G142" s="30">
        <v>0</v>
      </c>
      <c r="H142" s="30">
        <v>50510</v>
      </c>
      <c r="I142" s="42">
        <f t="shared" si="12"/>
        <v>50510</v>
      </c>
      <c r="J142" s="49">
        <f t="shared" si="11"/>
        <v>1</v>
      </c>
      <c r="K142" s="47"/>
    </row>
    <row r="143" spans="1:11" ht="10.5" customHeight="1">
      <c r="A143" s="3"/>
      <c r="B143" s="3"/>
      <c r="C143" s="7"/>
      <c r="D143" s="20">
        <v>4270</v>
      </c>
      <c r="E143" s="21" t="s">
        <v>15</v>
      </c>
      <c r="F143" s="30">
        <v>19000</v>
      </c>
      <c r="G143" s="30">
        <v>55000</v>
      </c>
      <c r="H143" s="30">
        <v>9000</v>
      </c>
      <c r="I143" s="42">
        <f t="shared" si="12"/>
        <v>64000</v>
      </c>
      <c r="J143" s="49">
        <f t="shared" si="11"/>
        <v>3.3684210526315788</v>
      </c>
      <c r="K143" s="47"/>
    </row>
    <row r="144" spans="1:11" ht="10.5" customHeight="1">
      <c r="A144" s="3"/>
      <c r="B144" s="3"/>
      <c r="C144" s="7"/>
      <c r="D144" s="20">
        <v>4280</v>
      </c>
      <c r="E144" s="21" t="s">
        <v>133</v>
      </c>
      <c r="F144" s="30">
        <v>2700</v>
      </c>
      <c r="G144" s="30"/>
      <c r="H144" s="30">
        <v>2500</v>
      </c>
      <c r="I144" s="42">
        <f t="shared" si="12"/>
        <v>2500</v>
      </c>
      <c r="J144" s="49">
        <f t="shared" si="11"/>
        <v>0.9259259259259259</v>
      </c>
      <c r="K144" s="47"/>
    </row>
    <row r="145" spans="1:11" ht="10.5" customHeight="1">
      <c r="A145" s="3"/>
      <c r="B145" s="3"/>
      <c r="C145" s="7"/>
      <c r="D145" s="20">
        <v>4300</v>
      </c>
      <c r="E145" s="21" t="s">
        <v>8</v>
      </c>
      <c r="F145" s="30">
        <v>19500</v>
      </c>
      <c r="G145" s="30">
        <v>0</v>
      </c>
      <c r="H145" s="30">
        <v>22500</v>
      </c>
      <c r="I145" s="42">
        <f t="shared" si="12"/>
        <v>22500</v>
      </c>
      <c r="J145" s="49">
        <f t="shared" si="11"/>
        <v>1.1538461538461537</v>
      </c>
      <c r="K145" s="47"/>
    </row>
    <row r="146" spans="1:11" ht="10.5" customHeight="1">
      <c r="A146" s="3"/>
      <c r="B146" s="3"/>
      <c r="C146" s="7"/>
      <c r="D146" s="20">
        <v>4410</v>
      </c>
      <c r="E146" s="21" t="s">
        <v>16</v>
      </c>
      <c r="F146" s="30">
        <v>2500</v>
      </c>
      <c r="G146" s="30">
        <v>0</v>
      </c>
      <c r="H146" s="30">
        <v>3000</v>
      </c>
      <c r="I146" s="42">
        <f t="shared" si="12"/>
        <v>3000</v>
      </c>
      <c r="J146" s="49">
        <f t="shared" si="11"/>
        <v>1.2</v>
      </c>
      <c r="K146" s="47"/>
    </row>
    <row r="147" spans="1:11" ht="10.5" customHeight="1">
      <c r="A147" s="3"/>
      <c r="B147" s="3"/>
      <c r="C147" s="7"/>
      <c r="D147" s="20">
        <v>4430</v>
      </c>
      <c r="E147" s="21" t="s">
        <v>17</v>
      </c>
      <c r="F147" s="30">
        <v>7450</v>
      </c>
      <c r="G147" s="30">
        <v>0</v>
      </c>
      <c r="H147" s="30">
        <v>7744</v>
      </c>
      <c r="I147" s="42">
        <f t="shared" si="12"/>
        <v>7744</v>
      </c>
      <c r="J147" s="49">
        <f t="shared" si="11"/>
        <v>1.0394630872483221</v>
      </c>
      <c r="K147" s="47"/>
    </row>
    <row r="148" spans="1:11" ht="21" customHeight="1">
      <c r="A148" s="3"/>
      <c r="B148" s="3"/>
      <c r="C148" s="7"/>
      <c r="D148" s="20">
        <v>4440</v>
      </c>
      <c r="E148" s="27" t="s">
        <v>73</v>
      </c>
      <c r="F148" s="30">
        <v>1015</v>
      </c>
      <c r="G148" s="30">
        <v>0</v>
      </c>
      <c r="H148" s="30">
        <v>1035</v>
      </c>
      <c r="I148" s="42">
        <f t="shared" si="12"/>
        <v>1035</v>
      </c>
      <c r="J148" s="49">
        <f t="shared" si="11"/>
        <v>1.019704433497537</v>
      </c>
      <c r="K148" s="47"/>
    </row>
    <row r="149" spans="1:11" ht="10.5" customHeight="1">
      <c r="A149" s="3"/>
      <c r="B149" s="3"/>
      <c r="C149" s="7"/>
      <c r="D149" s="20">
        <v>4510</v>
      </c>
      <c r="E149" s="21" t="s">
        <v>36</v>
      </c>
      <c r="F149" s="30">
        <v>159</v>
      </c>
      <c r="G149" s="30">
        <v>0</v>
      </c>
      <c r="H149" s="30">
        <v>159</v>
      </c>
      <c r="I149" s="42">
        <f t="shared" si="12"/>
        <v>159</v>
      </c>
      <c r="J149" s="49">
        <f t="shared" si="11"/>
        <v>1</v>
      </c>
      <c r="K149" s="47"/>
    </row>
    <row r="150" spans="1:11" ht="23.25" customHeight="1">
      <c r="A150" s="3"/>
      <c r="B150" s="3"/>
      <c r="C150" s="7"/>
      <c r="D150" s="20">
        <v>4520</v>
      </c>
      <c r="E150" s="27" t="s">
        <v>74</v>
      </c>
      <c r="F150" s="30">
        <v>200</v>
      </c>
      <c r="G150" s="30">
        <v>0</v>
      </c>
      <c r="H150" s="30">
        <v>200</v>
      </c>
      <c r="I150" s="42">
        <f t="shared" si="12"/>
        <v>200</v>
      </c>
      <c r="J150" s="49">
        <f t="shared" si="11"/>
        <v>1</v>
      </c>
      <c r="K150" s="47"/>
    </row>
    <row r="151" spans="1:11" ht="21" customHeight="1">
      <c r="A151" s="3"/>
      <c r="B151" s="3"/>
      <c r="C151" s="7"/>
      <c r="D151" s="20">
        <v>6060</v>
      </c>
      <c r="E151" s="27" t="s">
        <v>78</v>
      </c>
      <c r="F151" s="30">
        <v>85000</v>
      </c>
      <c r="G151" s="30">
        <v>0</v>
      </c>
      <c r="H151" s="30">
        <v>0</v>
      </c>
      <c r="I151" s="42">
        <f t="shared" si="12"/>
        <v>0</v>
      </c>
      <c r="J151" s="49">
        <f t="shared" si="11"/>
        <v>0</v>
      </c>
      <c r="K151" s="47"/>
    </row>
    <row r="152" spans="1:11" ht="10.5" customHeight="1">
      <c r="A152" s="3"/>
      <c r="B152" s="23">
        <v>75412</v>
      </c>
      <c r="C152" s="16"/>
      <c r="D152" s="18"/>
      <c r="E152" s="19" t="s">
        <v>37</v>
      </c>
      <c r="F152" s="29">
        <f>SUM(F153)</f>
        <v>10000</v>
      </c>
      <c r="G152" s="29">
        <f>SUM(G153:G153)</f>
        <v>10000</v>
      </c>
      <c r="H152" s="29">
        <f>SUM(H153:H153)</f>
        <v>0</v>
      </c>
      <c r="I152" s="41">
        <f>SUM(I153:I153)</f>
        <v>10000</v>
      </c>
      <c r="J152" s="48">
        <f aca="true" t="shared" si="13" ref="J152:J166">+I152/F152</f>
        <v>1</v>
      </c>
      <c r="K152" s="47"/>
    </row>
    <row r="153" spans="1:11" ht="34.5" customHeight="1">
      <c r="A153" s="3"/>
      <c r="B153" s="3"/>
      <c r="C153" s="2"/>
      <c r="D153" s="24">
        <v>2580</v>
      </c>
      <c r="E153" s="54" t="s">
        <v>90</v>
      </c>
      <c r="F153" s="33">
        <v>10000</v>
      </c>
      <c r="G153" s="33">
        <v>10000</v>
      </c>
      <c r="H153" s="33">
        <v>0</v>
      </c>
      <c r="I153" s="45">
        <f>SUM(G153:H153)</f>
        <v>10000</v>
      </c>
      <c r="J153" s="49">
        <f t="shared" si="13"/>
        <v>1</v>
      </c>
      <c r="K153" s="47"/>
    </row>
    <row r="154" spans="1:11" ht="10.5" customHeight="1">
      <c r="A154" s="3"/>
      <c r="B154" s="23">
        <v>75414</v>
      </c>
      <c r="C154" s="16"/>
      <c r="D154" s="18"/>
      <c r="E154" s="19" t="s">
        <v>38</v>
      </c>
      <c r="F154" s="29">
        <f>F155</f>
        <v>2000</v>
      </c>
      <c r="G154" s="29">
        <f>SUM(G155)</f>
        <v>2000</v>
      </c>
      <c r="H154" s="29">
        <f>SUM(H155)</f>
        <v>0</v>
      </c>
      <c r="I154" s="41">
        <f>SUM(I155)</f>
        <v>2000</v>
      </c>
      <c r="J154" s="48">
        <f t="shared" si="13"/>
        <v>1</v>
      </c>
      <c r="K154" s="47"/>
    </row>
    <row r="155" spans="1:11" ht="10.5" customHeight="1">
      <c r="A155" s="3"/>
      <c r="B155" s="3"/>
      <c r="C155" s="7"/>
      <c r="D155" s="20">
        <v>4210</v>
      </c>
      <c r="E155" s="21" t="s">
        <v>13</v>
      </c>
      <c r="F155" s="30">
        <v>2000</v>
      </c>
      <c r="G155" s="30">
        <v>2000</v>
      </c>
      <c r="H155" s="30">
        <v>0</v>
      </c>
      <c r="I155" s="42">
        <f>SUM(G155:H155)</f>
        <v>2000</v>
      </c>
      <c r="J155" s="49">
        <f t="shared" si="13"/>
        <v>1</v>
      </c>
      <c r="K155" s="47"/>
    </row>
    <row r="156" spans="1:11" ht="10.5" customHeight="1">
      <c r="A156" s="25">
        <v>757</v>
      </c>
      <c r="B156" s="8"/>
      <c r="C156" s="8"/>
      <c r="D156" s="12"/>
      <c r="E156" s="13" t="s">
        <v>39</v>
      </c>
      <c r="F156" s="28">
        <f aca="true" t="shared" si="14" ref="F156:I157">SUM(F157)</f>
        <v>143000</v>
      </c>
      <c r="G156" s="28">
        <f t="shared" si="14"/>
        <v>150000</v>
      </c>
      <c r="H156" s="28">
        <f t="shared" si="14"/>
        <v>0</v>
      </c>
      <c r="I156" s="40">
        <f t="shared" si="14"/>
        <v>150000</v>
      </c>
      <c r="J156" s="50">
        <f t="shared" si="13"/>
        <v>1.048951048951049</v>
      </c>
      <c r="K156" s="51"/>
    </row>
    <row r="157" spans="1:11" ht="26.25" customHeight="1">
      <c r="A157" s="3"/>
      <c r="B157" s="36">
        <v>75702</v>
      </c>
      <c r="C157" s="15"/>
      <c r="D157" s="14"/>
      <c r="E157" s="53" t="s">
        <v>91</v>
      </c>
      <c r="F157" s="31">
        <f t="shared" si="14"/>
        <v>143000</v>
      </c>
      <c r="G157" s="31">
        <f t="shared" si="14"/>
        <v>150000</v>
      </c>
      <c r="H157" s="31">
        <f t="shared" si="14"/>
        <v>0</v>
      </c>
      <c r="I157" s="43">
        <f t="shared" si="14"/>
        <v>150000</v>
      </c>
      <c r="J157" s="48">
        <f t="shared" si="13"/>
        <v>1.048951048951049</v>
      </c>
      <c r="K157" s="47"/>
    </row>
    <row r="158" spans="1:11" ht="34.5" customHeight="1">
      <c r="A158" s="68"/>
      <c r="B158" s="68"/>
      <c r="C158" s="69"/>
      <c r="D158" s="70">
        <v>8070</v>
      </c>
      <c r="E158" s="73" t="s">
        <v>92</v>
      </c>
      <c r="F158" s="35">
        <v>143000</v>
      </c>
      <c r="G158" s="35">
        <v>150000</v>
      </c>
      <c r="H158" s="35">
        <v>0</v>
      </c>
      <c r="I158" s="72">
        <f>SUM(G158:H158)</f>
        <v>150000</v>
      </c>
      <c r="J158" s="49">
        <f t="shared" si="13"/>
        <v>1.048951048951049</v>
      </c>
      <c r="K158" s="47"/>
    </row>
    <row r="159" spans="1:11" ht="16.5" customHeight="1">
      <c r="A159" s="25">
        <v>758</v>
      </c>
      <c r="B159" s="8"/>
      <c r="C159" s="8"/>
      <c r="D159" s="12"/>
      <c r="E159" s="13" t="s">
        <v>40</v>
      </c>
      <c r="F159" s="28">
        <f>SUM(F162,F160)</f>
        <v>455967</v>
      </c>
      <c r="G159" s="28">
        <f>SUM(G162,G160)</f>
        <v>883350</v>
      </c>
      <c r="H159" s="28">
        <f>SUM(H162,H160)</f>
        <v>0</v>
      </c>
      <c r="I159" s="28">
        <f>SUM(I162,I160)</f>
        <v>883350</v>
      </c>
      <c r="J159" s="50">
        <f t="shared" si="13"/>
        <v>1.9373112527880307</v>
      </c>
      <c r="K159" s="47"/>
    </row>
    <row r="160" spans="1:11" ht="10.5" customHeight="1">
      <c r="A160" s="3"/>
      <c r="B160" s="23">
        <v>75814</v>
      </c>
      <c r="C160" s="16"/>
      <c r="D160" s="18"/>
      <c r="E160" s="19" t="s">
        <v>41</v>
      </c>
      <c r="F160" s="29">
        <f>SUM(F161:F161)</f>
        <v>80000</v>
      </c>
      <c r="G160" s="29">
        <f>SUM(G161:G161)</f>
        <v>0</v>
      </c>
      <c r="H160" s="29">
        <f>SUM(H161:H161)</f>
        <v>0</v>
      </c>
      <c r="I160" s="41">
        <f>SUM(I161:I161)</f>
        <v>0</v>
      </c>
      <c r="J160" s="48">
        <f t="shared" si="13"/>
        <v>0</v>
      </c>
      <c r="K160" s="47"/>
    </row>
    <row r="161" spans="1:11" ht="34.5" customHeight="1">
      <c r="A161" s="3"/>
      <c r="B161" s="3"/>
      <c r="C161" s="2"/>
      <c r="D161" s="24">
        <v>6010</v>
      </c>
      <c r="E161" s="54" t="s">
        <v>93</v>
      </c>
      <c r="F161" s="30">
        <v>80000</v>
      </c>
      <c r="G161" s="33">
        <v>0</v>
      </c>
      <c r="H161" s="33">
        <v>0</v>
      </c>
      <c r="I161" s="75">
        <f>SUM(G161:H161)</f>
        <v>0</v>
      </c>
      <c r="J161" s="49">
        <f t="shared" si="13"/>
        <v>0</v>
      </c>
      <c r="K161" s="47"/>
    </row>
    <row r="162" spans="1:11" ht="10.5" customHeight="1">
      <c r="A162" s="3"/>
      <c r="B162" s="23">
        <v>75818</v>
      </c>
      <c r="C162" s="16"/>
      <c r="D162" s="18"/>
      <c r="E162" s="19" t="s">
        <v>42</v>
      </c>
      <c r="F162" s="29">
        <f>SUM(F166,F163)</f>
        <v>375967</v>
      </c>
      <c r="G162" s="29">
        <f>SUM(G166,G163)</f>
        <v>883350</v>
      </c>
      <c r="H162" s="29">
        <f>SUM(H166,H163)</f>
        <v>0</v>
      </c>
      <c r="I162" s="29">
        <f>SUM(I166,I163)</f>
        <v>883350</v>
      </c>
      <c r="J162" s="48">
        <f t="shared" si="13"/>
        <v>2.3495413161261496</v>
      </c>
      <c r="K162" s="47"/>
    </row>
    <row r="163" spans="1:11" ht="10.5" customHeight="1">
      <c r="A163" s="3"/>
      <c r="B163" s="3"/>
      <c r="C163" s="7"/>
      <c r="D163" s="20">
        <v>4810</v>
      </c>
      <c r="E163" s="21" t="s">
        <v>43</v>
      </c>
      <c r="F163" s="30">
        <f>SUM(F164:F165)</f>
        <v>65967</v>
      </c>
      <c r="G163" s="30">
        <f>SUM(G164:G165)</f>
        <v>883350</v>
      </c>
      <c r="H163" s="30">
        <v>0</v>
      </c>
      <c r="I163" s="76">
        <f>SUM(G163:H163)</f>
        <v>883350</v>
      </c>
      <c r="J163" s="49">
        <f t="shared" si="13"/>
        <v>13.39078630224203</v>
      </c>
      <c r="K163" s="47"/>
    </row>
    <row r="164" spans="1:11" ht="10.5" customHeight="1">
      <c r="A164" s="3"/>
      <c r="B164" s="3"/>
      <c r="C164" s="2"/>
      <c r="D164" s="24"/>
      <c r="E164" s="90" t="s">
        <v>129</v>
      </c>
      <c r="F164" s="33">
        <v>20467</v>
      </c>
      <c r="G164" s="33">
        <v>50000</v>
      </c>
      <c r="H164" s="33">
        <v>0</v>
      </c>
      <c r="I164" s="76">
        <f>SUM(G164:H164)</f>
        <v>50000</v>
      </c>
      <c r="J164" s="49">
        <f t="shared" si="13"/>
        <v>2.442956955098451</v>
      </c>
      <c r="K164" s="47"/>
    </row>
    <row r="165" spans="1:11" ht="10.5" customHeight="1">
      <c r="A165" s="3"/>
      <c r="B165" s="3"/>
      <c r="C165" s="2"/>
      <c r="D165" s="24"/>
      <c r="E165" s="90" t="s">
        <v>130</v>
      </c>
      <c r="F165" s="33">
        <v>45500</v>
      </c>
      <c r="G165" s="33">
        <f>500550+330000+2800</f>
        <v>833350</v>
      </c>
      <c r="H165" s="33">
        <v>0</v>
      </c>
      <c r="I165" s="76">
        <f>SUM(G165:H165)</f>
        <v>833350</v>
      </c>
      <c r="J165" s="49">
        <f t="shared" si="13"/>
        <v>18.315384615384616</v>
      </c>
      <c r="K165" s="47"/>
    </row>
    <row r="166" spans="1:11" ht="10.5" customHeight="1">
      <c r="A166" s="68"/>
      <c r="B166" s="68"/>
      <c r="C166" s="69"/>
      <c r="D166" s="70">
        <v>6800</v>
      </c>
      <c r="E166" s="71" t="s">
        <v>142</v>
      </c>
      <c r="F166" s="35">
        <v>310000</v>
      </c>
      <c r="G166" s="35">
        <v>0</v>
      </c>
      <c r="H166" s="35">
        <v>0</v>
      </c>
      <c r="I166" s="173">
        <v>0</v>
      </c>
      <c r="J166" s="49">
        <f t="shared" si="13"/>
        <v>0</v>
      </c>
      <c r="K166" s="47"/>
    </row>
    <row r="167" spans="1:11" ht="10.5" customHeight="1">
      <c r="A167" s="172">
        <v>801</v>
      </c>
      <c r="B167" s="153"/>
      <c r="C167" s="153"/>
      <c r="D167" s="154"/>
      <c r="E167" s="155" t="s">
        <v>44</v>
      </c>
      <c r="F167" s="156">
        <f>SUM(F182,F194,F209,F224,F235,F253,F266,F273,F277,F286,F168)</f>
        <v>14319821</v>
      </c>
      <c r="G167" s="156">
        <f>SUM(G182,G194,G209,G224,G235,G253,G266,G273,G277,G286,G168)</f>
        <v>15709486</v>
      </c>
      <c r="H167" s="156">
        <f>SUM(H182,H194,H209,H224,H235,H253,H266,H273,H277,H286,H168)</f>
        <v>0</v>
      </c>
      <c r="I167" s="156">
        <f>SUM(I182,I194,I209,I224,I235,I253,I266,I273,I277,I286,I168)</f>
        <v>15709486</v>
      </c>
      <c r="J167" s="157">
        <f aca="true" t="shared" si="15" ref="J167:J230">+I167/F167</f>
        <v>1.0970448583121255</v>
      </c>
      <c r="K167" s="47"/>
    </row>
    <row r="168" spans="1:11" ht="10.5" customHeight="1">
      <c r="A168" s="140"/>
      <c r="B168" s="144">
        <v>80102</v>
      </c>
      <c r="C168" s="16"/>
      <c r="D168" s="18"/>
      <c r="E168" s="19" t="s">
        <v>45</v>
      </c>
      <c r="F168" s="29">
        <f>SUM(F169:F181)</f>
        <v>267469</v>
      </c>
      <c r="G168" s="29">
        <f>SUM(G169:G181)</f>
        <v>314888</v>
      </c>
      <c r="H168" s="29">
        <f>SUM(H169:H181)</f>
        <v>0</v>
      </c>
      <c r="I168" s="41">
        <f>SUM(I169:I181)</f>
        <v>314888</v>
      </c>
      <c r="J168" s="48">
        <f t="shared" si="15"/>
        <v>1.1772878352257645</v>
      </c>
      <c r="K168" s="47"/>
    </row>
    <row r="169" spans="1:11" ht="22.5" customHeight="1">
      <c r="A169" s="142"/>
      <c r="B169" s="47"/>
      <c r="C169" s="7"/>
      <c r="D169" s="20">
        <v>3020</v>
      </c>
      <c r="E169" s="27" t="s">
        <v>71</v>
      </c>
      <c r="F169" s="30">
        <v>14300</v>
      </c>
      <c r="G169" s="30">
        <v>13968</v>
      </c>
      <c r="H169" s="30">
        <v>0</v>
      </c>
      <c r="I169" s="42">
        <f aca="true" t="shared" si="16" ref="I169:I181">SUM(G169:H169)</f>
        <v>13968</v>
      </c>
      <c r="J169" s="49">
        <f t="shared" si="15"/>
        <v>0.9767832167832168</v>
      </c>
      <c r="K169" s="47"/>
    </row>
    <row r="170" spans="1:11" ht="11.25" customHeight="1">
      <c r="A170" s="142"/>
      <c r="B170" s="47"/>
      <c r="C170" s="7"/>
      <c r="D170" s="20">
        <v>4010</v>
      </c>
      <c r="E170" s="21" t="s">
        <v>70</v>
      </c>
      <c r="F170" s="30">
        <v>171546</v>
      </c>
      <c r="G170" s="30">
        <v>204835</v>
      </c>
      <c r="H170" s="30">
        <v>0</v>
      </c>
      <c r="I170" s="42">
        <f t="shared" si="16"/>
        <v>204835</v>
      </c>
      <c r="J170" s="49">
        <f t="shared" si="15"/>
        <v>1.1940529070919754</v>
      </c>
      <c r="K170" s="47"/>
    </row>
    <row r="171" spans="1:11" ht="10.5" customHeight="1">
      <c r="A171" s="142"/>
      <c r="B171" s="47"/>
      <c r="C171" s="7"/>
      <c r="D171" s="20">
        <v>4040</v>
      </c>
      <c r="E171" s="21" t="s">
        <v>10</v>
      </c>
      <c r="F171" s="30">
        <v>6340</v>
      </c>
      <c r="G171" s="30">
        <v>14300</v>
      </c>
      <c r="H171" s="30">
        <v>0</v>
      </c>
      <c r="I171" s="42">
        <f t="shared" si="16"/>
        <v>14300</v>
      </c>
      <c r="J171" s="49">
        <f t="shared" si="15"/>
        <v>2.2555205047318614</v>
      </c>
      <c r="K171" s="77"/>
    </row>
    <row r="172" spans="1:11" ht="10.5" customHeight="1">
      <c r="A172" s="142"/>
      <c r="B172" s="47"/>
      <c r="C172" s="7"/>
      <c r="D172" s="20">
        <v>4110</v>
      </c>
      <c r="E172" s="21" t="s">
        <v>11</v>
      </c>
      <c r="F172" s="30">
        <v>32990</v>
      </c>
      <c r="G172" s="30">
        <v>40306</v>
      </c>
      <c r="H172" s="30">
        <v>0</v>
      </c>
      <c r="I172" s="42">
        <f t="shared" si="16"/>
        <v>40306</v>
      </c>
      <c r="J172" s="49">
        <f t="shared" si="15"/>
        <v>1.2217641709608973</v>
      </c>
      <c r="K172" s="78"/>
    </row>
    <row r="173" spans="1:11" ht="10.5" customHeight="1">
      <c r="A173" s="142"/>
      <c r="B173" s="47"/>
      <c r="C173" s="7"/>
      <c r="D173" s="20">
        <v>4120</v>
      </c>
      <c r="E173" s="21" t="s">
        <v>12</v>
      </c>
      <c r="F173" s="30">
        <v>4491</v>
      </c>
      <c r="G173" s="30">
        <v>5656</v>
      </c>
      <c r="H173" s="30">
        <v>0</v>
      </c>
      <c r="I173" s="42">
        <f t="shared" si="16"/>
        <v>5656</v>
      </c>
      <c r="J173" s="49">
        <f t="shared" si="15"/>
        <v>1.2594077042974838</v>
      </c>
      <c r="K173" s="78">
        <f>SUM(I172:I173)</f>
        <v>45962</v>
      </c>
    </row>
    <row r="174" spans="1:11" ht="10.5" customHeight="1">
      <c r="A174" s="142"/>
      <c r="B174" s="47"/>
      <c r="C174" s="7"/>
      <c r="D174" s="20">
        <v>4210</v>
      </c>
      <c r="E174" s="21" t="s">
        <v>13</v>
      </c>
      <c r="F174" s="30">
        <v>8000</v>
      </c>
      <c r="G174" s="30">
        <v>6705</v>
      </c>
      <c r="H174" s="30">
        <v>0</v>
      </c>
      <c r="I174" s="42">
        <f t="shared" si="16"/>
        <v>6705</v>
      </c>
      <c r="J174" s="49">
        <f t="shared" si="15"/>
        <v>0.838125</v>
      </c>
      <c r="K174" s="77"/>
    </row>
    <row r="175" spans="1:11" ht="21.75" customHeight="1">
      <c r="A175" s="142"/>
      <c r="B175" s="47"/>
      <c r="C175" s="7"/>
      <c r="D175" s="20">
        <v>4240</v>
      </c>
      <c r="E175" s="27" t="s">
        <v>94</v>
      </c>
      <c r="F175" s="30">
        <v>3000</v>
      </c>
      <c r="G175" s="30">
        <v>1100</v>
      </c>
      <c r="H175" s="30">
        <v>0</v>
      </c>
      <c r="I175" s="42">
        <f t="shared" si="16"/>
        <v>1100</v>
      </c>
      <c r="J175" s="49">
        <f t="shared" si="15"/>
        <v>0.36666666666666664</v>
      </c>
      <c r="K175" s="77"/>
    </row>
    <row r="176" spans="1:11" ht="10.5" customHeight="1">
      <c r="A176" s="142"/>
      <c r="B176" s="47"/>
      <c r="C176" s="7"/>
      <c r="D176" s="20">
        <v>4260</v>
      </c>
      <c r="E176" s="21" t="s">
        <v>14</v>
      </c>
      <c r="F176" s="30">
        <v>11400</v>
      </c>
      <c r="G176" s="30">
        <v>7000</v>
      </c>
      <c r="H176" s="30">
        <v>0</v>
      </c>
      <c r="I176" s="42">
        <f t="shared" si="16"/>
        <v>7000</v>
      </c>
      <c r="J176" s="49">
        <f t="shared" si="15"/>
        <v>0.6140350877192983</v>
      </c>
      <c r="K176" s="77"/>
    </row>
    <row r="177" spans="1:11" ht="10.5" customHeight="1">
      <c r="A177" s="142"/>
      <c r="B177" s="47"/>
      <c r="C177" s="7"/>
      <c r="D177" s="20">
        <v>4270</v>
      </c>
      <c r="E177" s="21" t="s">
        <v>15</v>
      </c>
      <c r="F177" s="30">
        <v>2000</v>
      </c>
      <c r="G177" s="30">
        <v>1000</v>
      </c>
      <c r="H177" s="30">
        <v>0</v>
      </c>
      <c r="I177" s="42">
        <f t="shared" si="16"/>
        <v>1000</v>
      </c>
      <c r="J177" s="49">
        <f t="shared" si="15"/>
        <v>0.5</v>
      </c>
      <c r="K177" s="47"/>
    </row>
    <row r="178" spans="1:11" ht="10.5" customHeight="1">
      <c r="A178" s="142"/>
      <c r="B178" s="47"/>
      <c r="C178" s="7"/>
      <c r="D178" s="20">
        <v>4300</v>
      </c>
      <c r="E178" s="21" t="s">
        <v>8</v>
      </c>
      <c r="F178" s="30">
        <v>0</v>
      </c>
      <c r="G178" s="30">
        <v>2500</v>
      </c>
      <c r="H178" s="30">
        <v>0</v>
      </c>
      <c r="I178" s="42">
        <f t="shared" si="16"/>
        <v>2500</v>
      </c>
      <c r="J178" s="49" t="e">
        <f t="shared" si="15"/>
        <v>#DIV/0!</v>
      </c>
      <c r="K178" s="77">
        <f>SUM(G174:G180)</f>
        <v>19905</v>
      </c>
    </row>
    <row r="179" spans="1:11" ht="10.5" customHeight="1">
      <c r="A179" s="142"/>
      <c r="B179" s="47"/>
      <c r="C179" s="7"/>
      <c r="D179" s="20">
        <v>4410</v>
      </c>
      <c r="E179" s="21" t="s">
        <v>16</v>
      </c>
      <c r="F179" s="30">
        <v>0</v>
      </c>
      <c r="G179" s="30">
        <v>1500</v>
      </c>
      <c r="H179" s="30">
        <v>0</v>
      </c>
      <c r="I179" s="42">
        <f t="shared" si="16"/>
        <v>1500</v>
      </c>
      <c r="J179" s="49" t="e">
        <f t="shared" si="15"/>
        <v>#DIV/0!</v>
      </c>
      <c r="K179" s="47"/>
    </row>
    <row r="180" spans="1:11" ht="10.5" customHeight="1">
      <c r="A180" s="142"/>
      <c r="B180" s="47"/>
      <c r="C180" s="7"/>
      <c r="D180" s="20">
        <v>4430</v>
      </c>
      <c r="E180" s="21" t="s">
        <v>17</v>
      </c>
      <c r="F180" s="30">
        <v>0</v>
      </c>
      <c r="G180" s="30">
        <v>100</v>
      </c>
      <c r="H180" s="30">
        <v>0</v>
      </c>
      <c r="I180" s="42">
        <f t="shared" si="16"/>
        <v>100</v>
      </c>
      <c r="J180" s="49" t="e">
        <f t="shared" si="15"/>
        <v>#DIV/0!</v>
      </c>
      <c r="K180" s="47"/>
    </row>
    <row r="181" spans="1:11" ht="22.5" customHeight="1">
      <c r="A181" s="142"/>
      <c r="B181" s="47"/>
      <c r="C181" s="7"/>
      <c r="D181" s="20">
        <v>4440</v>
      </c>
      <c r="E181" s="27" t="s">
        <v>73</v>
      </c>
      <c r="F181" s="30">
        <v>13402</v>
      </c>
      <c r="G181" s="30">
        <v>15918</v>
      </c>
      <c r="H181" s="30">
        <v>0</v>
      </c>
      <c r="I181" s="42">
        <f t="shared" si="16"/>
        <v>15918</v>
      </c>
      <c r="J181" s="49">
        <f t="shared" si="15"/>
        <v>1.1877331741531114</v>
      </c>
      <c r="K181" s="47"/>
    </row>
    <row r="182" spans="1:11" ht="10.5" customHeight="1">
      <c r="A182" s="142"/>
      <c r="B182" s="144">
        <v>80110</v>
      </c>
      <c r="C182" s="16"/>
      <c r="D182" s="18"/>
      <c r="E182" s="19" t="s">
        <v>46</v>
      </c>
      <c r="F182" s="29">
        <f>SUM(F183:F193)</f>
        <v>241750</v>
      </c>
      <c r="G182" s="29">
        <f>SUM(G183:G193)</f>
        <v>277751</v>
      </c>
      <c r="H182" s="29">
        <f>SUM(H183:H193)</f>
        <v>0</v>
      </c>
      <c r="I182" s="41">
        <f>SUM(I183:I193)</f>
        <v>277751</v>
      </c>
      <c r="J182" s="48">
        <f t="shared" si="15"/>
        <v>1.1489183040330921</v>
      </c>
      <c r="K182" s="47"/>
    </row>
    <row r="183" spans="1:11" ht="12" customHeight="1">
      <c r="A183" s="142"/>
      <c r="B183" s="47"/>
      <c r="C183" s="7"/>
      <c r="D183" s="20">
        <v>4010</v>
      </c>
      <c r="E183" s="21" t="s">
        <v>70</v>
      </c>
      <c r="F183" s="30">
        <v>167694</v>
      </c>
      <c r="G183" s="30">
        <v>191535</v>
      </c>
      <c r="H183" s="30">
        <v>0</v>
      </c>
      <c r="I183" s="42">
        <f aca="true" t="shared" si="17" ref="I183:I193">SUM(G183:H183)</f>
        <v>191535</v>
      </c>
      <c r="J183" s="49">
        <f t="shared" si="15"/>
        <v>1.1421696661776808</v>
      </c>
      <c r="K183" s="47"/>
    </row>
    <row r="184" spans="1:11" ht="10.5" customHeight="1">
      <c r="A184" s="142"/>
      <c r="B184" s="47"/>
      <c r="C184" s="7"/>
      <c r="D184" s="20">
        <v>4040</v>
      </c>
      <c r="E184" s="21" t="s">
        <v>10</v>
      </c>
      <c r="F184" s="30">
        <v>7278</v>
      </c>
      <c r="G184" s="30">
        <v>14254</v>
      </c>
      <c r="H184" s="30">
        <v>0</v>
      </c>
      <c r="I184" s="42">
        <f t="shared" si="17"/>
        <v>14254</v>
      </c>
      <c r="J184" s="49">
        <f t="shared" si="15"/>
        <v>1.9585050838142346</v>
      </c>
      <c r="K184" s="77"/>
    </row>
    <row r="185" spans="1:11" ht="10.5" customHeight="1">
      <c r="A185" s="142"/>
      <c r="B185" s="47"/>
      <c r="C185" s="7"/>
      <c r="D185" s="20">
        <v>4110</v>
      </c>
      <c r="E185" s="21" t="s">
        <v>11</v>
      </c>
      <c r="F185" s="30">
        <v>31491</v>
      </c>
      <c r="G185" s="30">
        <v>35931</v>
      </c>
      <c r="H185" s="30">
        <v>0</v>
      </c>
      <c r="I185" s="42">
        <f t="shared" si="17"/>
        <v>35931</v>
      </c>
      <c r="J185" s="49">
        <f t="shared" si="15"/>
        <v>1.1409926645708297</v>
      </c>
      <c r="K185" s="77">
        <f>SUM(G185:G186)</f>
        <v>40973</v>
      </c>
    </row>
    <row r="186" spans="1:11" ht="10.5" customHeight="1">
      <c r="A186" s="142"/>
      <c r="B186" s="47"/>
      <c r="C186" s="7"/>
      <c r="D186" s="20">
        <v>4120</v>
      </c>
      <c r="E186" s="21" t="s">
        <v>12</v>
      </c>
      <c r="F186" s="30">
        <v>4287</v>
      </c>
      <c r="G186" s="30">
        <v>5042</v>
      </c>
      <c r="H186" s="30">
        <v>0</v>
      </c>
      <c r="I186" s="42">
        <f t="shared" si="17"/>
        <v>5042</v>
      </c>
      <c r="J186" s="49">
        <f t="shared" si="15"/>
        <v>1.1761138325169116</v>
      </c>
      <c r="K186" s="77"/>
    </row>
    <row r="187" spans="1:11" ht="10.5" customHeight="1">
      <c r="A187" s="142"/>
      <c r="B187" s="47"/>
      <c r="C187" s="7"/>
      <c r="D187" s="20">
        <v>4210</v>
      </c>
      <c r="E187" s="21" t="s">
        <v>13</v>
      </c>
      <c r="F187" s="30">
        <v>3575</v>
      </c>
      <c r="G187" s="30">
        <v>3575</v>
      </c>
      <c r="H187" s="30">
        <v>0</v>
      </c>
      <c r="I187" s="42">
        <f t="shared" si="17"/>
        <v>3575</v>
      </c>
      <c r="J187" s="49">
        <f t="shared" si="15"/>
        <v>1</v>
      </c>
      <c r="K187" s="77"/>
    </row>
    <row r="188" spans="1:11" ht="21.75" customHeight="1">
      <c r="A188" s="142"/>
      <c r="B188" s="47"/>
      <c r="C188" s="7"/>
      <c r="D188" s="20">
        <v>4240</v>
      </c>
      <c r="E188" s="27" t="s">
        <v>94</v>
      </c>
      <c r="F188" s="30">
        <v>1087</v>
      </c>
      <c r="G188" s="30">
        <v>1087</v>
      </c>
      <c r="H188" s="30">
        <v>0</v>
      </c>
      <c r="I188" s="42">
        <f t="shared" si="17"/>
        <v>1087</v>
      </c>
      <c r="J188" s="49">
        <f t="shared" si="15"/>
        <v>1</v>
      </c>
      <c r="K188" s="77"/>
    </row>
    <row r="189" spans="1:11" ht="10.5" customHeight="1">
      <c r="A189" s="142"/>
      <c r="B189" s="47"/>
      <c r="C189" s="7"/>
      <c r="D189" s="20">
        <v>4260</v>
      </c>
      <c r="E189" s="21" t="s">
        <v>14</v>
      </c>
      <c r="F189" s="30">
        <v>9600</v>
      </c>
      <c r="G189" s="30">
        <v>9600</v>
      </c>
      <c r="H189" s="30">
        <v>0</v>
      </c>
      <c r="I189" s="42">
        <f t="shared" si="17"/>
        <v>9600</v>
      </c>
      <c r="J189" s="49">
        <f t="shared" si="15"/>
        <v>1</v>
      </c>
      <c r="K189" s="77"/>
    </row>
    <row r="190" spans="1:11" ht="10.5" customHeight="1">
      <c r="A190" s="142"/>
      <c r="B190" s="47"/>
      <c r="C190" s="7"/>
      <c r="D190" s="20">
        <v>4270</v>
      </c>
      <c r="E190" s="21" t="s">
        <v>15</v>
      </c>
      <c r="F190" s="30">
        <v>1324</v>
      </c>
      <c r="G190" s="30">
        <v>1324</v>
      </c>
      <c r="H190" s="30">
        <v>0</v>
      </c>
      <c r="I190" s="42">
        <f t="shared" si="17"/>
        <v>1324</v>
      </c>
      <c r="J190" s="49">
        <f t="shared" si="15"/>
        <v>1</v>
      </c>
      <c r="K190" s="47"/>
    </row>
    <row r="191" spans="1:11" ht="10.5" customHeight="1">
      <c r="A191" s="142"/>
      <c r="B191" s="47"/>
      <c r="C191" s="7"/>
      <c r="D191" s="20">
        <v>4300</v>
      </c>
      <c r="E191" s="21" t="s">
        <v>8</v>
      </c>
      <c r="F191" s="30">
        <v>2133</v>
      </c>
      <c r="G191" s="30">
        <v>2133</v>
      </c>
      <c r="H191" s="30">
        <v>0</v>
      </c>
      <c r="I191" s="42">
        <f t="shared" si="17"/>
        <v>2133</v>
      </c>
      <c r="J191" s="49">
        <f t="shared" si="15"/>
        <v>1</v>
      </c>
      <c r="K191" s="47"/>
    </row>
    <row r="192" spans="1:11" ht="10.5" customHeight="1">
      <c r="A192" s="142"/>
      <c r="B192" s="47"/>
      <c r="C192" s="7"/>
      <c r="D192" s="20">
        <v>4410</v>
      </c>
      <c r="E192" s="21" t="s">
        <v>16</v>
      </c>
      <c r="F192" s="30">
        <v>912</v>
      </c>
      <c r="G192" s="30">
        <v>912</v>
      </c>
      <c r="H192" s="30">
        <v>0</v>
      </c>
      <c r="I192" s="42">
        <f t="shared" si="17"/>
        <v>912</v>
      </c>
      <c r="J192" s="49">
        <f t="shared" si="15"/>
        <v>1</v>
      </c>
      <c r="K192" s="77">
        <f>SUM(G187:G192)</f>
        <v>18631</v>
      </c>
    </row>
    <row r="193" spans="1:11" ht="20.25" customHeight="1">
      <c r="A193" s="142"/>
      <c r="B193" s="47"/>
      <c r="C193" s="7"/>
      <c r="D193" s="20">
        <v>4440</v>
      </c>
      <c r="E193" s="27" t="s">
        <v>73</v>
      </c>
      <c r="F193" s="30">
        <v>12369</v>
      </c>
      <c r="G193" s="30">
        <v>12358</v>
      </c>
      <c r="H193" s="30">
        <v>0</v>
      </c>
      <c r="I193" s="42">
        <f t="shared" si="17"/>
        <v>12358</v>
      </c>
      <c r="J193" s="49">
        <f t="shared" si="15"/>
        <v>0.9991106799256205</v>
      </c>
      <c r="K193" s="47"/>
    </row>
    <row r="194" spans="1:11" ht="10.5" customHeight="1">
      <c r="A194" s="142"/>
      <c r="B194" s="177">
        <v>80111</v>
      </c>
      <c r="C194" s="16"/>
      <c r="D194" s="18"/>
      <c r="E194" s="19" t="s">
        <v>47</v>
      </c>
      <c r="F194" s="29">
        <f>SUM(F195:F199,F200:F208)</f>
        <v>466321</v>
      </c>
      <c r="G194" s="29">
        <f>SUM(G200:G208,G195:G199)</f>
        <v>2132907</v>
      </c>
      <c r="H194" s="29">
        <f>SUM(H200:H208,H195:H199)</f>
        <v>0</v>
      </c>
      <c r="I194" s="29">
        <f>SUM(I200:I208,I195:I199)</f>
        <v>2132907</v>
      </c>
      <c r="J194" s="48">
        <f t="shared" si="15"/>
        <v>4.573902955260432</v>
      </c>
      <c r="K194" s="47"/>
    </row>
    <row r="195" spans="1:11" ht="22.5" customHeight="1">
      <c r="A195" s="174"/>
      <c r="B195" s="150"/>
      <c r="C195" s="175"/>
      <c r="D195" s="20">
        <v>3020</v>
      </c>
      <c r="E195" s="27" t="s">
        <v>71</v>
      </c>
      <c r="F195" s="30">
        <v>14800</v>
      </c>
      <c r="G195" s="30">
        <v>14787</v>
      </c>
      <c r="H195" s="30">
        <v>0</v>
      </c>
      <c r="I195" s="42">
        <f aca="true" t="shared" si="18" ref="I195:I208">SUM(G195:H195)</f>
        <v>14787</v>
      </c>
      <c r="J195" s="49">
        <f t="shared" si="15"/>
        <v>0.9991216216216217</v>
      </c>
      <c r="K195" s="47"/>
    </row>
    <row r="196" spans="1:11" ht="16.5" customHeight="1">
      <c r="A196" s="174"/>
      <c r="B196" s="142"/>
      <c r="C196" s="175"/>
      <c r="D196" s="20">
        <v>4010</v>
      </c>
      <c r="E196" s="21" t="s">
        <v>70</v>
      </c>
      <c r="F196" s="30">
        <v>242498</v>
      </c>
      <c r="G196" s="30">
        <f>291697-30000</f>
        <v>261697</v>
      </c>
      <c r="H196" s="30">
        <v>0</v>
      </c>
      <c r="I196" s="42">
        <f t="shared" si="18"/>
        <v>261697</v>
      </c>
      <c r="J196" s="49">
        <f t="shared" si="15"/>
        <v>1.0791717869838102</v>
      </c>
      <c r="K196" s="77"/>
    </row>
    <row r="197" spans="1:11" ht="10.5" customHeight="1">
      <c r="A197" s="174"/>
      <c r="B197" s="142"/>
      <c r="C197" s="175"/>
      <c r="D197" s="20">
        <v>4040</v>
      </c>
      <c r="E197" s="21" t="s">
        <v>10</v>
      </c>
      <c r="F197" s="30">
        <v>13520</v>
      </c>
      <c r="G197" s="30">
        <v>19270</v>
      </c>
      <c r="H197" s="30">
        <v>0</v>
      </c>
      <c r="I197" s="42">
        <f t="shared" si="18"/>
        <v>19270</v>
      </c>
      <c r="J197" s="49">
        <f t="shared" si="15"/>
        <v>1.4252958579881656</v>
      </c>
      <c r="K197" s="77"/>
    </row>
    <row r="198" spans="1:11" ht="10.5" customHeight="1">
      <c r="A198" s="174"/>
      <c r="B198" s="142"/>
      <c r="C198" s="175"/>
      <c r="D198" s="20">
        <v>4110</v>
      </c>
      <c r="E198" s="21" t="s">
        <v>11</v>
      </c>
      <c r="F198" s="30">
        <v>49704</v>
      </c>
      <c r="G198" s="30">
        <v>56877</v>
      </c>
      <c r="H198" s="30">
        <v>0</v>
      </c>
      <c r="I198" s="42">
        <f t="shared" si="18"/>
        <v>56877</v>
      </c>
      <c r="J198" s="49">
        <f t="shared" si="15"/>
        <v>1.144314340898117</v>
      </c>
      <c r="K198" s="77">
        <f>SUM(G198:G199)</f>
        <v>64858</v>
      </c>
    </row>
    <row r="199" spans="1:11" ht="10.5" customHeight="1">
      <c r="A199" s="174"/>
      <c r="B199" s="142"/>
      <c r="C199" s="176"/>
      <c r="D199" s="70">
        <v>4120</v>
      </c>
      <c r="E199" s="71" t="s">
        <v>12</v>
      </c>
      <c r="F199" s="35">
        <v>6784</v>
      </c>
      <c r="G199" s="35">
        <v>7981</v>
      </c>
      <c r="H199" s="35">
        <v>0</v>
      </c>
      <c r="I199" s="72">
        <f t="shared" si="18"/>
        <v>7981</v>
      </c>
      <c r="J199" s="49">
        <f t="shared" si="15"/>
        <v>1.1764445754716981</v>
      </c>
      <c r="K199" s="77"/>
    </row>
    <row r="200" spans="1:11" ht="10.5" customHeight="1">
      <c r="A200" s="174"/>
      <c r="B200" s="142"/>
      <c r="C200" s="175"/>
      <c r="D200" s="20">
        <v>4210</v>
      </c>
      <c r="E200" s="21" t="s">
        <v>13</v>
      </c>
      <c r="F200" s="30">
        <v>10210</v>
      </c>
      <c r="G200" s="30">
        <v>7000</v>
      </c>
      <c r="H200" s="30">
        <v>0</v>
      </c>
      <c r="I200" s="42">
        <f t="shared" si="18"/>
        <v>7000</v>
      </c>
      <c r="J200" s="49">
        <f t="shared" si="15"/>
        <v>0.6856023506366308</v>
      </c>
      <c r="K200" s="47"/>
    </row>
    <row r="201" spans="1:11" ht="24.75" customHeight="1">
      <c r="A201" s="174"/>
      <c r="B201" s="142"/>
      <c r="C201" s="175"/>
      <c r="D201" s="20">
        <v>4240</v>
      </c>
      <c r="E201" s="27" t="s">
        <v>94</v>
      </c>
      <c r="F201" s="30">
        <v>15300</v>
      </c>
      <c r="G201" s="30">
        <v>1300</v>
      </c>
      <c r="H201" s="30">
        <v>0</v>
      </c>
      <c r="I201" s="42">
        <f t="shared" si="18"/>
        <v>1300</v>
      </c>
      <c r="J201" s="49">
        <f t="shared" si="15"/>
        <v>0.08496732026143791</v>
      </c>
      <c r="K201" s="47"/>
    </row>
    <row r="202" spans="1:11" ht="10.5" customHeight="1">
      <c r="A202" s="174"/>
      <c r="B202" s="142"/>
      <c r="C202" s="175"/>
      <c r="D202" s="20">
        <v>4260</v>
      </c>
      <c r="E202" s="21" t="s">
        <v>14</v>
      </c>
      <c r="F202" s="30">
        <v>18500</v>
      </c>
      <c r="G202" s="30">
        <v>15600</v>
      </c>
      <c r="H202" s="30">
        <v>0</v>
      </c>
      <c r="I202" s="42">
        <f t="shared" si="18"/>
        <v>15600</v>
      </c>
      <c r="J202" s="49">
        <f t="shared" si="15"/>
        <v>0.8432432432432433</v>
      </c>
      <c r="K202" s="47"/>
    </row>
    <row r="203" spans="1:11" ht="10.5" customHeight="1">
      <c r="A203" s="174"/>
      <c r="B203" s="142"/>
      <c r="C203" s="175"/>
      <c r="D203" s="20">
        <v>4270</v>
      </c>
      <c r="E203" s="21" t="s">
        <v>15</v>
      </c>
      <c r="F203" s="30">
        <v>16900</v>
      </c>
      <c r="G203" s="30">
        <f>2000+121000</f>
        <v>123000</v>
      </c>
      <c r="H203" s="30">
        <v>0</v>
      </c>
      <c r="I203" s="42">
        <f t="shared" si="18"/>
        <v>123000</v>
      </c>
      <c r="J203" s="49">
        <f t="shared" si="15"/>
        <v>7.27810650887574</v>
      </c>
      <c r="K203" s="77">
        <f>SUM(G200:G206)</f>
        <v>151100</v>
      </c>
    </row>
    <row r="204" spans="1:11" ht="10.5" customHeight="1">
      <c r="A204" s="174"/>
      <c r="B204" s="142"/>
      <c r="C204" s="175"/>
      <c r="D204" s="20">
        <v>4300</v>
      </c>
      <c r="E204" s="21" t="s">
        <v>8</v>
      </c>
      <c r="F204" s="30">
        <v>6005</v>
      </c>
      <c r="G204" s="30">
        <v>2500</v>
      </c>
      <c r="H204" s="30">
        <v>0</v>
      </c>
      <c r="I204" s="42">
        <f t="shared" si="18"/>
        <v>2500</v>
      </c>
      <c r="J204" s="49">
        <f t="shared" si="15"/>
        <v>0.4163197335553705</v>
      </c>
      <c r="K204" s="47"/>
    </row>
    <row r="205" spans="1:11" ht="10.5" customHeight="1">
      <c r="A205" s="174"/>
      <c r="B205" s="142"/>
      <c r="C205" s="175"/>
      <c r="D205" s="20">
        <v>4410</v>
      </c>
      <c r="E205" s="21" t="s">
        <v>16</v>
      </c>
      <c r="F205" s="30">
        <v>2500</v>
      </c>
      <c r="G205" s="30">
        <v>1500</v>
      </c>
      <c r="H205" s="30">
        <v>0</v>
      </c>
      <c r="I205" s="42">
        <f t="shared" si="18"/>
        <v>1500</v>
      </c>
      <c r="J205" s="49">
        <f t="shared" si="15"/>
        <v>0.6</v>
      </c>
      <c r="K205" s="47"/>
    </row>
    <row r="206" spans="1:11" ht="10.5" customHeight="1">
      <c r="A206" s="174"/>
      <c r="B206" s="142"/>
      <c r="C206" s="175"/>
      <c r="D206" s="20">
        <v>4430</v>
      </c>
      <c r="E206" s="21" t="s">
        <v>17</v>
      </c>
      <c r="F206" s="30">
        <v>300</v>
      </c>
      <c r="G206" s="30">
        <v>200</v>
      </c>
      <c r="H206" s="30">
        <v>0</v>
      </c>
      <c r="I206" s="42">
        <f t="shared" si="18"/>
        <v>200</v>
      </c>
      <c r="J206" s="49">
        <f t="shared" si="15"/>
        <v>0.6666666666666666</v>
      </c>
      <c r="K206" s="47"/>
    </row>
    <row r="207" spans="1:11" ht="22.5" customHeight="1">
      <c r="A207" s="181"/>
      <c r="B207" s="143"/>
      <c r="C207" s="176"/>
      <c r="D207" s="70">
        <v>4440</v>
      </c>
      <c r="E207" s="73" t="s">
        <v>73</v>
      </c>
      <c r="F207" s="35">
        <v>17300</v>
      </c>
      <c r="G207" s="35">
        <v>21195</v>
      </c>
      <c r="H207" s="35">
        <v>0</v>
      </c>
      <c r="I207" s="72">
        <f t="shared" si="18"/>
        <v>21195</v>
      </c>
      <c r="J207" s="49">
        <f t="shared" si="15"/>
        <v>1.2251445086705202</v>
      </c>
      <c r="K207" s="47"/>
    </row>
    <row r="208" spans="1:11" ht="24.75" customHeight="1">
      <c r="A208" s="174"/>
      <c r="B208" s="143"/>
      <c r="C208" s="179"/>
      <c r="D208" s="163">
        <v>6050</v>
      </c>
      <c r="E208" s="180" t="s">
        <v>77</v>
      </c>
      <c r="F208" s="166">
        <v>52000</v>
      </c>
      <c r="G208" s="166">
        <v>1600000</v>
      </c>
      <c r="H208" s="166">
        <v>0</v>
      </c>
      <c r="I208" s="171">
        <f t="shared" si="18"/>
        <v>1600000</v>
      </c>
      <c r="J208" s="168">
        <f t="shared" si="15"/>
        <v>30.76923076923077</v>
      </c>
      <c r="K208" s="47"/>
    </row>
    <row r="209" spans="1:11" ht="10.5" customHeight="1">
      <c r="A209" s="142"/>
      <c r="B209" s="178">
        <v>80120</v>
      </c>
      <c r="C209" s="16"/>
      <c r="D209" s="18"/>
      <c r="E209" s="19" t="s">
        <v>48</v>
      </c>
      <c r="F209" s="29">
        <f>SUM(F210:F223)</f>
        <v>4009655</v>
      </c>
      <c r="G209" s="29">
        <f>SUM(G210:G223)</f>
        <v>4033400</v>
      </c>
      <c r="H209" s="29">
        <f>SUM(H210:H223)</f>
        <v>0</v>
      </c>
      <c r="I209" s="29">
        <f>SUM(I210:I223)</f>
        <v>4033400</v>
      </c>
      <c r="J209" s="48">
        <f t="shared" si="15"/>
        <v>1.0059219558789971</v>
      </c>
      <c r="K209" s="47"/>
    </row>
    <row r="210" spans="1:11" ht="24" customHeight="1">
      <c r="A210" s="142"/>
      <c r="B210" s="47"/>
      <c r="C210" s="7"/>
      <c r="D210" s="20">
        <v>3020</v>
      </c>
      <c r="E210" s="27" t="s">
        <v>71</v>
      </c>
      <c r="F210" s="30">
        <v>99203</v>
      </c>
      <c r="G210" s="80">
        <v>88826</v>
      </c>
      <c r="H210" s="30">
        <v>0</v>
      </c>
      <c r="I210" s="42">
        <f aca="true" t="shared" si="19" ref="I210:I223">SUM(G210:H210)</f>
        <v>88826</v>
      </c>
      <c r="J210" s="49">
        <f t="shared" si="15"/>
        <v>0.8953963085793777</v>
      </c>
      <c r="K210" s="47"/>
    </row>
    <row r="211" spans="1:11" ht="12" customHeight="1">
      <c r="A211" s="142"/>
      <c r="B211" s="47"/>
      <c r="C211" s="7"/>
      <c r="D211" s="20">
        <v>4010</v>
      </c>
      <c r="E211" s="21" t="s">
        <v>70</v>
      </c>
      <c r="F211" s="30">
        <v>2575591</v>
      </c>
      <c r="G211" s="30">
        <f>2698243-100000</f>
        <v>2598243</v>
      </c>
      <c r="H211" s="30">
        <v>0</v>
      </c>
      <c r="I211" s="42">
        <f t="shared" si="19"/>
        <v>2598243</v>
      </c>
      <c r="J211" s="49">
        <f t="shared" si="15"/>
        <v>1.00879487465207</v>
      </c>
      <c r="K211" s="77"/>
    </row>
    <row r="212" spans="1:11" ht="10.5" customHeight="1">
      <c r="A212" s="142"/>
      <c r="B212" s="47"/>
      <c r="C212" s="7"/>
      <c r="D212" s="20">
        <v>4040</v>
      </c>
      <c r="E212" s="21" t="s">
        <v>10</v>
      </c>
      <c r="F212" s="30">
        <v>180705</v>
      </c>
      <c r="G212" s="30">
        <v>215557</v>
      </c>
      <c r="H212" s="30">
        <v>0</v>
      </c>
      <c r="I212" s="42">
        <f t="shared" si="19"/>
        <v>215557</v>
      </c>
      <c r="J212" s="49">
        <f t="shared" si="15"/>
        <v>1.192866827149221</v>
      </c>
      <c r="K212" s="77"/>
    </row>
    <row r="213" spans="1:11" ht="10.5" customHeight="1">
      <c r="A213" s="142"/>
      <c r="B213" s="47"/>
      <c r="C213" s="7"/>
      <c r="D213" s="20">
        <v>4110</v>
      </c>
      <c r="E213" s="21" t="s">
        <v>11</v>
      </c>
      <c r="F213" s="30">
        <v>499409</v>
      </c>
      <c r="G213" s="30">
        <v>522660</v>
      </c>
      <c r="H213" s="30">
        <v>0</v>
      </c>
      <c r="I213" s="42">
        <f t="shared" si="19"/>
        <v>522660</v>
      </c>
      <c r="J213" s="49">
        <f t="shared" si="15"/>
        <v>1.0465570304099445</v>
      </c>
      <c r="K213" s="77"/>
    </row>
    <row r="214" spans="1:11" ht="10.5" customHeight="1">
      <c r="A214" s="142"/>
      <c r="B214" s="47"/>
      <c r="C214" s="7"/>
      <c r="D214" s="20">
        <v>4120</v>
      </c>
      <c r="E214" s="21" t="s">
        <v>12</v>
      </c>
      <c r="F214" s="30">
        <v>68117</v>
      </c>
      <c r="G214" s="30">
        <v>73340</v>
      </c>
      <c r="H214" s="30">
        <v>0</v>
      </c>
      <c r="I214" s="42">
        <f t="shared" si="19"/>
        <v>73340</v>
      </c>
      <c r="J214" s="49">
        <f t="shared" si="15"/>
        <v>1.0766768941673885</v>
      </c>
      <c r="K214" s="77"/>
    </row>
    <row r="215" spans="1:11" ht="10.5" customHeight="1">
      <c r="A215" s="142"/>
      <c r="B215" s="47"/>
      <c r="C215" s="7"/>
      <c r="D215" s="20">
        <v>4210</v>
      </c>
      <c r="E215" s="21" t="s">
        <v>13</v>
      </c>
      <c r="F215" s="30">
        <v>92561</v>
      </c>
      <c r="G215" s="30">
        <v>89982</v>
      </c>
      <c r="H215" s="30">
        <v>0</v>
      </c>
      <c r="I215" s="42">
        <f t="shared" si="19"/>
        <v>89982</v>
      </c>
      <c r="J215" s="49">
        <f t="shared" si="15"/>
        <v>0.972137293244455</v>
      </c>
      <c r="K215" s="77"/>
    </row>
    <row r="216" spans="1:11" ht="22.5" customHeight="1">
      <c r="A216" s="142"/>
      <c r="B216" s="47"/>
      <c r="C216" s="7"/>
      <c r="D216" s="20">
        <v>4240</v>
      </c>
      <c r="E216" s="27" t="s">
        <v>94</v>
      </c>
      <c r="F216" s="30">
        <v>8608</v>
      </c>
      <c r="G216" s="30">
        <v>9408</v>
      </c>
      <c r="H216" s="30">
        <v>0</v>
      </c>
      <c r="I216" s="42">
        <f t="shared" si="19"/>
        <v>9408</v>
      </c>
      <c r="J216" s="49">
        <f t="shared" si="15"/>
        <v>1.0929368029739777</v>
      </c>
      <c r="K216" s="77"/>
    </row>
    <row r="217" spans="1:11" ht="10.5" customHeight="1">
      <c r="A217" s="142"/>
      <c r="B217" s="47"/>
      <c r="C217" s="7"/>
      <c r="D217" s="20">
        <v>4260</v>
      </c>
      <c r="E217" s="21" t="s">
        <v>14</v>
      </c>
      <c r="F217" s="30">
        <v>94318</v>
      </c>
      <c r="G217" s="30">
        <v>99323</v>
      </c>
      <c r="H217" s="30">
        <v>0</v>
      </c>
      <c r="I217" s="42">
        <f t="shared" si="19"/>
        <v>99323</v>
      </c>
      <c r="J217" s="49">
        <f t="shared" si="15"/>
        <v>1.0530651625352532</v>
      </c>
      <c r="K217" s="77"/>
    </row>
    <row r="218" spans="1:11" ht="10.5" customHeight="1">
      <c r="A218" s="142"/>
      <c r="B218" s="47"/>
      <c r="C218" s="7"/>
      <c r="D218" s="20">
        <v>4270</v>
      </c>
      <c r="E218" s="21" t="s">
        <v>15</v>
      </c>
      <c r="F218" s="30">
        <v>89924</v>
      </c>
      <c r="G218" s="30">
        <v>87565</v>
      </c>
      <c r="H218" s="30">
        <v>0</v>
      </c>
      <c r="I218" s="42">
        <f t="shared" si="19"/>
        <v>87565</v>
      </c>
      <c r="J218" s="49">
        <f t="shared" si="15"/>
        <v>0.9737667363551443</v>
      </c>
      <c r="K218" s="47"/>
    </row>
    <row r="219" spans="1:11" ht="10.5" customHeight="1">
      <c r="A219" s="142"/>
      <c r="B219" s="47"/>
      <c r="C219" s="7"/>
      <c r="D219" s="20">
        <v>4300</v>
      </c>
      <c r="E219" s="21" t="s">
        <v>8</v>
      </c>
      <c r="F219" s="30">
        <v>67616</v>
      </c>
      <c r="G219" s="30">
        <v>55116</v>
      </c>
      <c r="H219" s="30">
        <v>0</v>
      </c>
      <c r="I219" s="42">
        <f t="shared" si="19"/>
        <v>55116</v>
      </c>
      <c r="J219" s="49">
        <f t="shared" si="15"/>
        <v>0.815132513014671</v>
      </c>
      <c r="K219" s="47"/>
    </row>
    <row r="220" spans="1:11" ht="10.5" customHeight="1">
      <c r="A220" s="142"/>
      <c r="B220" s="47"/>
      <c r="C220" s="7"/>
      <c r="D220" s="20">
        <v>4410</v>
      </c>
      <c r="E220" s="21" t="s">
        <v>16</v>
      </c>
      <c r="F220" s="30">
        <v>10926</v>
      </c>
      <c r="G220" s="30">
        <v>10926</v>
      </c>
      <c r="H220" s="30">
        <v>0</v>
      </c>
      <c r="I220" s="42">
        <f t="shared" si="19"/>
        <v>10926</v>
      </c>
      <c r="J220" s="49">
        <f t="shared" si="15"/>
        <v>1</v>
      </c>
      <c r="K220" s="47"/>
    </row>
    <row r="221" spans="1:11" ht="10.5" customHeight="1">
      <c r="A221" s="142"/>
      <c r="B221" s="47"/>
      <c r="C221" s="7"/>
      <c r="D221" s="20">
        <v>4430</v>
      </c>
      <c r="E221" s="21" t="s">
        <v>17</v>
      </c>
      <c r="F221" s="30">
        <v>1774</v>
      </c>
      <c r="G221" s="30">
        <v>1774</v>
      </c>
      <c r="H221" s="30">
        <v>0</v>
      </c>
      <c r="I221" s="42">
        <f t="shared" si="19"/>
        <v>1774</v>
      </c>
      <c r="J221" s="49">
        <f t="shared" si="15"/>
        <v>1</v>
      </c>
      <c r="K221" s="47"/>
    </row>
    <row r="222" spans="1:11" ht="21" customHeight="1">
      <c r="A222" s="142"/>
      <c r="B222" s="47"/>
      <c r="C222" s="7"/>
      <c r="D222" s="20">
        <v>4440</v>
      </c>
      <c r="E222" s="27" t="s">
        <v>73</v>
      </c>
      <c r="F222" s="30">
        <v>175903</v>
      </c>
      <c r="G222" s="30">
        <v>180680</v>
      </c>
      <c r="H222" s="30">
        <v>0</v>
      </c>
      <c r="I222" s="42">
        <f t="shared" si="19"/>
        <v>180680</v>
      </c>
      <c r="J222" s="49">
        <f t="shared" si="15"/>
        <v>1.0271570126717566</v>
      </c>
      <c r="K222" s="47"/>
    </row>
    <row r="223" spans="1:11" ht="23.25" customHeight="1">
      <c r="A223" s="142"/>
      <c r="B223" s="47"/>
      <c r="C223" s="7"/>
      <c r="D223" s="20">
        <v>6050</v>
      </c>
      <c r="E223" s="27" t="s">
        <v>77</v>
      </c>
      <c r="F223" s="30">
        <v>45000</v>
      </c>
      <c r="G223" s="30">
        <v>0</v>
      </c>
      <c r="H223" s="30">
        <v>0</v>
      </c>
      <c r="I223" s="42">
        <f t="shared" si="19"/>
        <v>0</v>
      </c>
      <c r="J223" s="49">
        <f t="shared" si="15"/>
        <v>0</v>
      </c>
      <c r="K223" s="47"/>
    </row>
    <row r="224" spans="1:11" ht="12" customHeight="1">
      <c r="A224" s="142"/>
      <c r="B224" s="144">
        <v>80123</v>
      </c>
      <c r="C224" s="16"/>
      <c r="D224" s="18"/>
      <c r="E224" s="19" t="s">
        <v>113</v>
      </c>
      <c r="F224" s="29">
        <f>SUM(F225:F233,F234:F234)</f>
        <v>234775</v>
      </c>
      <c r="G224" s="29">
        <f>SUM(G234:G234,G225:G233)</f>
        <v>365079</v>
      </c>
      <c r="H224" s="29">
        <f>SUM(H234:H234,H225:H233)</f>
        <v>0</v>
      </c>
      <c r="I224" s="29">
        <f>SUM(I234:I234,I225:I233)</f>
        <v>365079</v>
      </c>
      <c r="J224" s="48">
        <f t="shared" si="15"/>
        <v>1.5550165051645193</v>
      </c>
      <c r="K224" s="47"/>
    </row>
    <row r="225" spans="1:11" ht="10.5" customHeight="1">
      <c r="A225" s="142"/>
      <c r="B225" s="47"/>
      <c r="C225" s="7"/>
      <c r="D225" s="20">
        <v>4010</v>
      </c>
      <c r="E225" s="21" t="s">
        <v>70</v>
      </c>
      <c r="F225" s="30">
        <v>174150</v>
      </c>
      <c r="G225" s="30">
        <v>267583</v>
      </c>
      <c r="H225" s="30">
        <v>0</v>
      </c>
      <c r="I225" s="42">
        <f aca="true" t="shared" si="20" ref="I225:I234">SUM(G225:H225)</f>
        <v>267583</v>
      </c>
      <c r="J225" s="49">
        <f t="shared" si="15"/>
        <v>1.5365087568188343</v>
      </c>
      <c r="K225" s="47"/>
    </row>
    <row r="226" spans="1:11" ht="10.5" customHeight="1">
      <c r="A226" s="142"/>
      <c r="B226" s="47"/>
      <c r="C226" s="7"/>
      <c r="D226" s="20">
        <v>4040</v>
      </c>
      <c r="E226" s="21" t="s">
        <v>10</v>
      </c>
      <c r="F226" s="30">
        <v>0</v>
      </c>
      <c r="G226" s="30">
        <v>14691</v>
      </c>
      <c r="H226" s="30">
        <v>0</v>
      </c>
      <c r="I226" s="42">
        <f t="shared" si="20"/>
        <v>14691</v>
      </c>
      <c r="J226" s="49" t="e">
        <f t="shared" si="15"/>
        <v>#DIV/0!</v>
      </c>
      <c r="K226" s="47"/>
    </row>
    <row r="227" spans="1:11" ht="10.5" customHeight="1">
      <c r="A227" s="142"/>
      <c r="B227" s="47"/>
      <c r="C227" s="7"/>
      <c r="D227" s="20">
        <v>4110</v>
      </c>
      <c r="E227" s="21" t="s">
        <v>11</v>
      </c>
      <c r="F227" s="30">
        <v>31279</v>
      </c>
      <c r="G227" s="30">
        <v>48866</v>
      </c>
      <c r="H227" s="30">
        <v>0</v>
      </c>
      <c r="I227" s="42">
        <f t="shared" si="20"/>
        <v>48866</v>
      </c>
      <c r="J227" s="49">
        <f t="shared" si="15"/>
        <v>1.5622622206592283</v>
      </c>
      <c r="K227" s="77"/>
    </row>
    <row r="228" spans="1:11" ht="10.5" customHeight="1">
      <c r="A228" s="142"/>
      <c r="B228" s="47"/>
      <c r="C228" s="7"/>
      <c r="D228" s="20">
        <v>4120</v>
      </c>
      <c r="E228" s="21" t="s">
        <v>12</v>
      </c>
      <c r="F228" s="30">
        <v>4247</v>
      </c>
      <c r="G228" s="30">
        <v>6857</v>
      </c>
      <c r="H228" s="30">
        <v>0</v>
      </c>
      <c r="I228" s="42">
        <f t="shared" si="20"/>
        <v>6857</v>
      </c>
      <c r="J228" s="49">
        <f t="shared" si="15"/>
        <v>1.6145514480809984</v>
      </c>
      <c r="K228" s="77"/>
    </row>
    <row r="229" spans="1:11" ht="10.5" customHeight="1">
      <c r="A229" s="142"/>
      <c r="B229" s="47"/>
      <c r="C229" s="7"/>
      <c r="D229" s="20">
        <v>4210</v>
      </c>
      <c r="E229" s="21" t="s">
        <v>13</v>
      </c>
      <c r="F229" s="30">
        <v>8000</v>
      </c>
      <c r="G229" s="30">
        <v>4500</v>
      </c>
      <c r="H229" s="30">
        <v>0</v>
      </c>
      <c r="I229" s="42">
        <f t="shared" si="20"/>
        <v>4500</v>
      </c>
      <c r="J229" s="49">
        <f t="shared" si="15"/>
        <v>0.5625</v>
      </c>
      <c r="K229" s="77"/>
    </row>
    <row r="230" spans="1:11" ht="23.25" customHeight="1">
      <c r="A230" s="142"/>
      <c r="B230" s="47"/>
      <c r="C230" s="7"/>
      <c r="D230" s="20">
        <v>4240</v>
      </c>
      <c r="E230" s="27" t="s">
        <v>94</v>
      </c>
      <c r="F230" s="30">
        <v>800</v>
      </c>
      <c r="G230" s="30">
        <v>0</v>
      </c>
      <c r="H230" s="30">
        <v>0</v>
      </c>
      <c r="I230" s="42">
        <f t="shared" si="20"/>
        <v>0</v>
      </c>
      <c r="J230" s="49">
        <f t="shared" si="15"/>
        <v>0</v>
      </c>
      <c r="K230" s="77"/>
    </row>
    <row r="231" spans="1:11" ht="10.5" customHeight="1">
      <c r="A231" s="142"/>
      <c r="B231" s="47"/>
      <c r="C231" s="7"/>
      <c r="D231" s="20">
        <v>4260</v>
      </c>
      <c r="E231" s="21" t="s">
        <v>14</v>
      </c>
      <c r="F231" s="30">
        <v>2500</v>
      </c>
      <c r="G231" s="30">
        <v>2500</v>
      </c>
      <c r="H231" s="30">
        <v>0</v>
      </c>
      <c r="I231" s="42">
        <f t="shared" si="20"/>
        <v>2500</v>
      </c>
      <c r="J231" s="49">
        <f aca="true" t="shared" si="21" ref="J231:J293">+I231/F231</f>
        <v>1</v>
      </c>
      <c r="K231" s="77"/>
    </row>
    <row r="232" spans="1:11" ht="10.5" customHeight="1">
      <c r="A232" s="142"/>
      <c r="B232" s="47"/>
      <c r="C232" s="7"/>
      <c r="D232" s="20">
        <v>4270</v>
      </c>
      <c r="E232" s="21" t="s">
        <v>15</v>
      </c>
      <c r="F232" s="30">
        <v>1200</v>
      </c>
      <c r="G232" s="30">
        <v>1200</v>
      </c>
      <c r="H232" s="30">
        <v>0</v>
      </c>
      <c r="I232" s="42">
        <f t="shared" si="20"/>
        <v>1200</v>
      </c>
      <c r="J232" s="49">
        <f t="shared" si="21"/>
        <v>1</v>
      </c>
      <c r="K232" s="47"/>
    </row>
    <row r="233" spans="1:11" ht="10.5" customHeight="1">
      <c r="A233" s="142"/>
      <c r="B233" s="47"/>
      <c r="C233" s="7"/>
      <c r="D233" s="20">
        <v>4300</v>
      </c>
      <c r="E233" s="21" t="s">
        <v>8</v>
      </c>
      <c r="F233" s="30">
        <v>2000</v>
      </c>
      <c r="G233" s="30">
        <v>2000</v>
      </c>
      <c r="H233" s="30">
        <v>0</v>
      </c>
      <c r="I233" s="42">
        <f t="shared" si="20"/>
        <v>2000</v>
      </c>
      <c r="J233" s="49">
        <f t="shared" si="21"/>
        <v>1</v>
      </c>
      <c r="K233" s="47"/>
    </row>
    <row r="234" spans="1:11" ht="23.25" customHeight="1">
      <c r="A234" s="142"/>
      <c r="B234" s="47"/>
      <c r="C234" s="7"/>
      <c r="D234" s="20">
        <v>4440</v>
      </c>
      <c r="E234" s="27" t="s">
        <v>73</v>
      </c>
      <c r="F234" s="30">
        <v>10599</v>
      </c>
      <c r="G234" s="30">
        <v>16882</v>
      </c>
      <c r="H234" s="30">
        <v>0</v>
      </c>
      <c r="I234" s="42">
        <f t="shared" si="20"/>
        <v>16882</v>
      </c>
      <c r="J234" s="49">
        <f t="shared" si="21"/>
        <v>1.5927917728087555</v>
      </c>
      <c r="K234" s="47"/>
    </row>
    <row r="235" spans="1:11" ht="10.5" customHeight="1">
      <c r="A235" s="142"/>
      <c r="B235" s="144">
        <v>80130</v>
      </c>
      <c r="C235" s="16"/>
      <c r="D235" s="18"/>
      <c r="E235" s="19" t="s">
        <v>49</v>
      </c>
      <c r="F235" s="29">
        <f>SUM(F236:F252)</f>
        <v>8892157</v>
      </c>
      <c r="G235" s="29">
        <f>SUM(G236:G252)</f>
        <v>8175691</v>
      </c>
      <c r="H235" s="29">
        <f>SUM(H236:H252)</f>
        <v>0</v>
      </c>
      <c r="I235" s="41">
        <f>SUM(I236:I252)</f>
        <v>8175691</v>
      </c>
      <c r="J235" s="48">
        <f t="shared" si="21"/>
        <v>0.9194271985975956</v>
      </c>
      <c r="K235" s="47"/>
    </row>
    <row r="236" spans="1:11" ht="22.5">
      <c r="A236" s="142"/>
      <c r="B236" s="47"/>
      <c r="C236" s="111"/>
      <c r="D236" s="20">
        <v>2540</v>
      </c>
      <c r="E236" s="27" t="s">
        <v>137</v>
      </c>
      <c r="F236" s="30">
        <v>0</v>
      </c>
      <c r="G236" s="122">
        <v>8311</v>
      </c>
      <c r="H236" s="30">
        <v>0</v>
      </c>
      <c r="I236" s="42">
        <f aca="true" t="shared" si="22" ref="I236:I252">SUM(G236:H236)</f>
        <v>8311</v>
      </c>
      <c r="J236" s="49" t="e">
        <f t="shared" si="21"/>
        <v>#DIV/0!</v>
      </c>
      <c r="K236" s="47"/>
    </row>
    <row r="237" spans="1:11" ht="22.5">
      <c r="A237" s="142"/>
      <c r="B237" s="47"/>
      <c r="C237" s="7"/>
      <c r="D237" s="20">
        <v>3020</v>
      </c>
      <c r="E237" s="27" t="s">
        <v>71</v>
      </c>
      <c r="F237" s="30">
        <v>172838</v>
      </c>
      <c r="G237" s="117">
        <v>192907</v>
      </c>
      <c r="H237" s="30">
        <v>0</v>
      </c>
      <c r="I237" s="42">
        <f t="shared" si="22"/>
        <v>192907</v>
      </c>
      <c r="J237" s="49">
        <f t="shared" si="21"/>
        <v>1.116114511855032</v>
      </c>
      <c r="K237" s="47"/>
    </row>
    <row r="238" spans="1:11" ht="12" customHeight="1">
      <c r="A238" s="142"/>
      <c r="B238" s="47"/>
      <c r="C238" s="7"/>
      <c r="D238" s="20">
        <v>4010</v>
      </c>
      <c r="E238" s="21" t="s">
        <v>70</v>
      </c>
      <c r="F238" s="30">
        <v>4860075</v>
      </c>
      <c r="G238" s="80">
        <f>5067916-150000</f>
        <v>4917916</v>
      </c>
      <c r="H238" s="30">
        <v>0</v>
      </c>
      <c r="I238" s="42">
        <f t="shared" si="22"/>
        <v>4917916</v>
      </c>
      <c r="J238" s="49">
        <f t="shared" si="21"/>
        <v>1.0119012566678498</v>
      </c>
      <c r="K238" s="77"/>
    </row>
    <row r="239" spans="1:11" ht="10.5" customHeight="1">
      <c r="A239" s="142"/>
      <c r="B239" s="47"/>
      <c r="C239" s="7"/>
      <c r="D239" s="20">
        <v>4040</v>
      </c>
      <c r="E239" s="21" t="s">
        <v>10</v>
      </c>
      <c r="F239" s="30">
        <v>339126</v>
      </c>
      <c r="G239" s="80">
        <v>382338</v>
      </c>
      <c r="H239" s="30">
        <v>0</v>
      </c>
      <c r="I239" s="42">
        <f t="shared" si="22"/>
        <v>382338</v>
      </c>
      <c r="J239" s="49">
        <f t="shared" si="21"/>
        <v>1.1274216662833283</v>
      </c>
      <c r="K239" s="77"/>
    </row>
    <row r="240" spans="1:11" ht="10.5" customHeight="1">
      <c r="A240" s="142"/>
      <c r="B240" s="47"/>
      <c r="C240" s="7"/>
      <c r="D240" s="20">
        <v>4110</v>
      </c>
      <c r="E240" s="21" t="s">
        <v>11</v>
      </c>
      <c r="F240" s="30">
        <v>948260</v>
      </c>
      <c r="G240" s="80">
        <v>973718</v>
      </c>
      <c r="H240" s="30">
        <v>0</v>
      </c>
      <c r="I240" s="42">
        <f t="shared" si="22"/>
        <v>973718</v>
      </c>
      <c r="J240" s="49">
        <f t="shared" si="21"/>
        <v>1.0268470672600343</v>
      </c>
      <c r="K240" s="77"/>
    </row>
    <row r="241" spans="1:11" ht="10.5" customHeight="1">
      <c r="A241" s="142"/>
      <c r="B241" s="47"/>
      <c r="C241" s="7"/>
      <c r="D241" s="20">
        <v>4120</v>
      </c>
      <c r="E241" s="21" t="s">
        <v>12</v>
      </c>
      <c r="F241" s="30">
        <v>130239</v>
      </c>
      <c r="G241" s="80">
        <v>136633</v>
      </c>
      <c r="H241" s="30">
        <v>0</v>
      </c>
      <c r="I241" s="42">
        <f t="shared" si="22"/>
        <v>136633</v>
      </c>
      <c r="J241" s="49">
        <f t="shared" si="21"/>
        <v>1.0490943572969693</v>
      </c>
      <c r="K241" s="77"/>
    </row>
    <row r="242" spans="1:11" ht="10.5" customHeight="1">
      <c r="A242" s="143"/>
      <c r="B242" s="136"/>
      <c r="C242" s="69"/>
      <c r="D242" s="70">
        <v>4210</v>
      </c>
      <c r="E242" s="71" t="s">
        <v>13</v>
      </c>
      <c r="F242" s="35">
        <v>303051</v>
      </c>
      <c r="G242" s="80">
        <v>258312</v>
      </c>
      <c r="H242" s="35">
        <v>0</v>
      </c>
      <c r="I242" s="72">
        <f t="shared" si="22"/>
        <v>258312</v>
      </c>
      <c r="J242" s="49">
        <f t="shared" si="21"/>
        <v>0.8523713830345387</v>
      </c>
      <c r="K242" s="77"/>
    </row>
    <row r="243" spans="1:11" ht="24" customHeight="1">
      <c r="A243" s="142"/>
      <c r="B243" s="47"/>
      <c r="C243" s="162"/>
      <c r="D243" s="163">
        <v>4240</v>
      </c>
      <c r="E243" s="180" t="s">
        <v>94</v>
      </c>
      <c r="F243" s="166">
        <v>33740</v>
      </c>
      <c r="G243" s="182">
        <v>48740</v>
      </c>
      <c r="H243" s="166">
        <v>0</v>
      </c>
      <c r="I243" s="171">
        <f t="shared" si="22"/>
        <v>48740</v>
      </c>
      <c r="J243" s="168">
        <f t="shared" si="21"/>
        <v>1.4445761707172495</v>
      </c>
      <c r="K243" s="77"/>
    </row>
    <row r="244" spans="1:11" ht="10.5" customHeight="1">
      <c r="A244" s="142"/>
      <c r="B244" s="47"/>
      <c r="C244" s="7"/>
      <c r="D244" s="20">
        <v>4260</v>
      </c>
      <c r="E244" s="21" t="s">
        <v>14</v>
      </c>
      <c r="F244" s="30">
        <v>165732</v>
      </c>
      <c r="G244" s="80">
        <v>222984</v>
      </c>
      <c r="H244" s="30">
        <v>0</v>
      </c>
      <c r="I244" s="42">
        <f t="shared" si="22"/>
        <v>222984</v>
      </c>
      <c r="J244" s="49">
        <f t="shared" si="21"/>
        <v>1.3454492795597712</v>
      </c>
      <c r="K244" s="77"/>
    </row>
    <row r="245" spans="1:11" ht="10.5" customHeight="1">
      <c r="A245" s="142"/>
      <c r="B245" s="47"/>
      <c r="C245" s="7"/>
      <c r="D245" s="20">
        <v>4270</v>
      </c>
      <c r="E245" s="21" t="s">
        <v>15</v>
      </c>
      <c r="F245" s="30">
        <v>63750</v>
      </c>
      <c r="G245" s="80">
        <v>99950</v>
      </c>
      <c r="H245" s="30">
        <v>0</v>
      </c>
      <c r="I245" s="42">
        <f t="shared" si="22"/>
        <v>99950</v>
      </c>
      <c r="J245" s="49">
        <f t="shared" si="21"/>
        <v>1.567843137254902</v>
      </c>
      <c r="K245" s="47"/>
    </row>
    <row r="246" spans="1:11" ht="10.5" customHeight="1">
      <c r="A246" s="142"/>
      <c r="B246" s="47"/>
      <c r="C246" s="7"/>
      <c r="D246" s="20">
        <v>4300</v>
      </c>
      <c r="E246" s="21" t="s">
        <v>8</v>
      </c>
      <c r="F246" s="30">
        <v>224844</v>
      </c>
      <c r="G246" s="80">
        <v>197049</v>
      </c>
      <c r="H246" s="30">
        <v>0</v>
      </c>
      <c r="I246" s="42">
        <f t="shared" si="22"/>
        <v>197049</v>
      </c>
      <c r="J246" s="49">
        <f t="shared" si="21"/>
        <v>0.8763809574638416</v>
      </c>
      <c r="K246" s="47"/>
    </row>
    <row r="247" spans="1:11" ht="10.5" customHeight="1">
      <c r="A247" s="142"/>
      <c r="B247" s="47"/>
      <c r="C247" s="7"/>
      <c r="D247" s="20">
        <v>4410</v>
      </c>
      <c r="E247" s="21" t="s">
        <v>16</v>
      </c>
      <c r="F247" s="30">
        <v>13986</v>
      </c>
      <c r="G247" s="80">
        <v>13486</v>
      </c>
      <c r="H247" s="30">
        <v>0</v>
      </c>
      <c r="I247" s="42">
        <f t="shared" si="22"/>
        <v>13486</v>
      </c>
      <c r="J247" s="49">
        <f t="shared" si="21"/>
        <v>0.9642499642499642</v>
      </c>
      <c r="K247" s="47"/>
    </row>
    <row r="248" spans="1:11" ht="10.5" customHeight="1">
      <c r="A248" s="142"/>
      <c r="B248" s="47"/>
      <c r="C248" s="7"/>
      <c r="D248" s="20">
        <v>4420</v>
      </c>
      <c r="E248" s="21" t="s">
        <v>32</v>
      </c>
      <c r="F248" s="30">
        <v>2000</v>
      </c>
      <c r="G248" s="80">
        <v>2000</v>
      </c>
      <c r="H248" s="30">
        <v>0</v>
      </c>
      <c r="I248" s="42">
        <f t="shared" si="22"/>
        <v>2000</v>
      </c>
      <c r="J248" s="49">
        <f t="shared" si="21"/>
        <v>1</v>
      </c>
      <c r="K248" s="47"/>
    </row>
    <row r="249" spans="1:11" ht="10.5" customHeight="1">
      <c r="A249" s="142"/>
      <c r="B249" s="47"/>
      <c r="C249" s="7"/>
      <c r="D249" s="20">
        <v>4430</v>
      </c>
      <c r="E249" s="21" t="s">
        <v>17</v>
      </c>
      <c r="F249" s="30">
        <v>11469</v>
      </c>
      <c r="G249" s="80">
        <v>11369</v>
      </c>
      <c r="H249" s="30">
        <v>0</v>
      </c>
      <c r="I249" s="42">
        <f t="shared" si="22"/>
        <v>11369</v>
      </c>
      <c r="J249" s="49">
        <f t="shared" si="21"/>
        <v>0.9912808440142994</v>
      </c>
      <c r="K249" s="47"/>
    </row>
    <row r="250" spans="1:11" ht="21.75" customHeight="1">
      <c r="A250" s="142"/>
      <c r="B250" s="47"/>
      <c r="C250" s="7"/>
      <c r="D250" s="20">
        <v>4440</v>
      </c>
      <c r="E250" s="27" t="s">
        <v>73</v>
      </c>
      <c r="F250" s="30">
        <v>298047</v>
      </c>
      <c r="G250" s="80">
        <v>301978</v>
      </c>
      <c r="H250" s="30">
        <v>0</v>
      </c>
      <c r="I250" s="42">
        <f t="shared" si="22"/>
        <v>301978</v>
      </c>
      <c r="J250" s="49">
        <f t="shared" si="21"/>
        <v>1.013189194992736</v>
      </c>
      <c r="K250" s="47"/>
    </row>
    <row r="251" spans="1:11" ht="21.75" customHeight="1">
      <c r="A251" s="142"/>
      <c r="B251" s="47"/>
      <c r="C251" s="7"/>
      <c r="D251" s="20">
        <v>6050</v>
      </c>
      <c r="E251" s="27" t="s">
        <v>77</v>
      </c>
      <c r="F251" s="30">
        <v>1285000</v>
      </c>
      <c r="G251" s="30">
        <v>408000</v>
      </c>
      <c r="H251" s="30">
        <v>0</v>
      </c>
      <c r="I251" s="42">
        <f t="shared" si="22"/>
        <v>408000</v>
      </c>
      <c r="J251" s="49">
        <f t="shared" si="21"/>
        <v>0.3175097276264591</v>
      </c>
      <c r="K251" s="47"/>
    </row>
    <row r="252" spans="1:11" ht="21.75" customHeight="1">
      <c r="A252" s="142"/>
      <c r="B252" s="47"/>
      <c r="C252" s="7"/>
      <c r="D252" s="20">
        <v>6060</v>
      </c>
      <c r="E252" s="27" t="s">
        <v>78</v>
      </c>
      <c r="F252" s="30">
        <v>40000</v>
      </c>
      <c r="G252" s="30">
        <v>0</v>
      </c>
      <c r="H252" s="30">
        <v>0</v>
      </c>
      <c r="I252" s="42">
        <f t="shared" si="22"/>
        <v>0</v>
      </c>
      <c r="J252" s="49">
        <f t="shared" si="21"/>
        <v>0</v>
      </c>
      <c r="K252" s="47"/>
    </row>
    <row r="253" spans="1:11" ht="14.25" customHeight="1">
      <c r="A253" s="142"/>
      <c r="B253" s="147">
        <v>80134</v>
      </c>
      <c r="C253" s="15"/>
      <c r="D253" s="14"/>
      <c r="E253" s="53" t="s">
        <v>125</v>
      </c>
      <c r="F253" s="31">
        <f>SUM(F254:F265)</f>
        <v>19850</v>
      </c>
      <c r="G253" s="31">
        <f>SUM(G254:G265)</f>
        <v>208924</v>
      </c>
      <c r="H253" s="31">
        <f>SUM(H254:H265)</f>
        <v>0</v>
      </c>
      <c r="I253" s="31">
        <f>SUM(I254:I265)</f>
        <v>208924</v>
      </c>
      <c r="J253" s="48">
        <f t="shared" si="21"/>
        <v>10.525138539042821</v>
      </c>
      <c r="K253" s="47"/>
    </row>
    <row r="254" spans="1:11" ht="24" customHeight="1">
      <c r="A254" s="142"/>
      <c r="B254" s="47"/>
      <c r="C254" s="2"/>
      <c r="D254" s="24">
        <v>3020</v>
      </c>
      <c r="E254" s="27" t="s">
        <v>71</v>
      </c>
      <c r="F254" s="33">
        <v>200</v>
      </c>
      <c r="G254" s="33">
        <v>14550</v>
      </c>
      <c r="H254" s="30">
        <v>0</v>
      </c>
      <c r="I254" s="42">
        <f aca="true" t="shared" si="23" ref="I254:I265">SUM(G254:H254)</f>
        <v>14550</v>
      </c>
      <c r="J254" s="49">
        <f t="shared" si="21"/>
        <v>72.75</v>
      </c>
      <c r="K254" s="47"/>
    </row>
    <row r="255" spans="1:11" ht="11.25" customHeight="1">
      <c r="A255" s="142"/>
      <c r="B255" s="47"/>
      <c r="C255" s="2"/>
      <c r="D255" s="24">
        <v>4010</v>
      </c>
      <c r="E255" s="21" t="s">
        <v>70</v>
      </c>
      <c r="F255" s="33">
        <v>15200</v>
      </c>
      <c r="G255" s="33">
        <v>135126</v>
      </c>
      <c r="H255" s="30">
        <v>0</v>
      </c>
      <c r="I255" s="42">
        <f t="shared" si="23"/>
        <v>135126</v>
      </c>
      <c r="J255" s="49">
        <f t="shared" si="21"/>
        <v>8.88986842105263</v>
      </c>
      <c r="K255" s="47"/>
    </row>
    <row r="256" spans="1:11" ht="12.75" customHeight="1">
      <c r="A256" s="142"/>
      <c r="B256" s="47"/>
      <c r="C256" s="2"/>
      <c r="D256" s="24">
        <v>4040</v>
      </c>
      <c r="E256" s="21" t="s">
        <v>10</v>
      </c>
      <c r="F256" s="33">
        <v>0</v>
      </c>
      <c r="G256" s="33">
        <v>1270</v>
      </c>
      <c r="H256" s="30">
        <v>0</v>
      </c>
      <c r="I256" s="42">
        <f t="shared" si="23"/>
        <v>1270</v>
      </c>
      <c r="J256" s="49" t="e">
        <f t="shared" si="21"/>
        <v>#DIV/0!</v>
      </c>
      <c r="K256" s="47"/>
    </row>
    <row r="257" spans="1:11" ht="12" customHeight="1">
      <c r="A257" s="142"/>
      <c r="B257" s="47"/>
      <c r="C257" s="2"/>
      <c r="D257" s="24">
        <v>4110</v>
      </c>
      <c r="E257" s="21" t="s">
        <v>11</v>
      </c>
      <c r="F257" s="33">
        <v>2800</v>
      </c>
      <c r="G257" s="33">
        <v>26355</v>
      </c>
      <c r="H257" s="30">
        <v>0</v>
      </c>
      <c r="I257" s="42">
        <f t="shared" si="23"/>
        <v>26355</v>
      </c>
      <c r="J257" s="49">
        <f t="shared" si="21"/>
        <v>9.4125</v>
      </c>
      <c r="K257" s="47"/>
    </row>
    <row r="258" spans="1:11" ht="12.75" customHeight="1">
      <c r="A258" s="142"/>
      <c r="B258" s="47"/>
      <c r="C258" s="2"/>
      <c r="D258" s="24">
        <v>4120</v>
      </c>
      <c r="E258" s="21" t="s">
        <v>12</v>
      </c>
      <c r="F258" s="33">
        <v>450</v>
      </c>
      <c r="G258" s="33">
        <v>3698</v>
      </c>
      <c r="H258" s="30">
        <v>0</v>
      </c>
      <c r="I258" s="42">
        <f t="shared" si="23"/>
        <v>3698</v>
      </c>
      <c r="J258" s="49">
        <f t="shared" si="21"/>
        <v>8.217777777777778</v>
      </c>
      <c r="K258" s="47"/>
    </row>
    <row r="259" spans="1:11" ht="11.25" customHeight="1">
      <c r="A259" s="142"/>
      <c r="B259" s="47"/>
      <c r="C259" s="2"/>
      <c r="D259" s="24">
        <v>4210</v>
      </c>
      <c r="E259" s="21" t="s">
        <v>13</v>
      </c>
      <c r="F259" s="33">
        <v>0</v>
      </c>
      <c r="G259" s="33">
        <v>6000</v>
      </c>
      <c r="H259" s="30">
        <v>0</v>
      </c>
      <c r="I259" s="42">
        <f t="shared" si="23"/>
        <v>6000</v>
      </c>
      <c r="J259" s="49" t="e">
        <f t="shared" si="21"/>
        <v>#DIV/0!</v>
      </c>
      <c r="K259" s="77">
        <f>SUM(G257:G258)</f>
        <v>30053</v>
      </c>
    </row>
    <row r="260" spans="1:11" ht="12.75" customHeight="1">
      <c r="A260" s="142"/>
      <c r="B260" s="47"/>
      <c r="C260" s="2"/>
      <c r="D260" s="24">
        <v>4240</v>
      </c>
      <c r="E260" s="27" t="s">
        <v>94</v>
      </c>
      <c r="F260" s="33">
        <v>0</v>
      </c>
      <c r="G260" s="33">
        <v>600</v>
      </c>
      <c r="H260" s="30">
        <v>0</v>
      </c>
      <c r="I260" s="42">
        <f t="shared" si="23"/>
        <v>600</v>
      </c>
      <c r="J260" s="49" t="e">
        <f t="shared" si="21"/>
        <v>#DIV/0!</v>
      </c>
      <c r="K260" s="47"/>
    </row>
    <row r="261" spans="1:11" ht="12.75" customHeight="1">
      <c r="A261" s="142"/>
      <c r="B261" s="47"/>
      <c r="C261" s="2"/>
      <c r="D261" s="24">
        <v>4260</v>
      </c>
      <c r="E261" s="21" t="s">
        <v>14</v>
      </c>
      <c r="F261" s="33">
        <v>0</v>
      </c>
      <c r="G261" s="33">
        <v>7300</v>
      </c>
      <c r="H261" s="30">
        <v>0</v>
      </c>
      <c r="I261" s="42">
        <f t="shared" si="23"/>
        <v>7300</v>
      </c>
      <c r="J261" s="49" t="e">
        <f t="shared" si="21"/>
        <v>#DIV/0!</v>
      </c>
      <c r="K261" s="47"/>
    </row>
    <row r="262" spans="1:11" ht="12.75" customHeight="1">
      <c r="A262" s="142"/>
      <c r="B262" s="47"/>
      <c r="C262" s="2"/>
      <c r="D262" s="24">
        <v>4300</v>
      </c>
      <c r="E262" s="21" t="s">
        <v>8</v>
      </c>
      <c r="F262" s="33">
        <v>0</v>
      </c>
      <c r="G262" s="33">
        <v>2000</v>
      </c>
      <c r="H262" s="30">
        <v>0</v>
      </c>
      <c r="I262" s="42">
        <f t="shared" si="23"/>
        <v>2000</v>
      </c>
      <c r="J262" s="49" t="e">
        <f t="shared" si="21"/>
        <v>#DIV/0!</v>
      </c>
      <c r="K262" s="77">
        <f>SUM(G259:G264)</f>
        <v>17100</v>
      </c>
    </row>
    <row r="263" spans="1:11" ht="12.75" customHeight="1">
      <c r="A263" s="142"/>
      <c r="B263" s="47"/>
      <c r="C263" s="2"/>
      <c r="D263" s="24">
        <v>4410</v>
      </c>
      <c r="E263" s="21" t="s">
        <v>16</v>
      </c>
      <c r="F263" s="33">
        <v>0</v>
      </c>
      <c r="G263" s="33">
        <v>1000</v>
      </c>
      <c r="H263" s="30">
        <v>0</v>
      </c>
      <c r="I263" s="42">
        <f t="shared" si="23"/>
        <v>1000</v>
      </c>
      <c r="J263" s="49" t="e">
        <f t="shared" si="21"/>
        <v>#DIV/0!</v>
      </c>
      <c r="K263" s="47"/>
    </row>
    <row r="264" spans="1:11" ht="12.75" customHeight="1">
      <c r="A264" s="142"/>
      <c r="B264" s="47"/>
      <c r="C264" s="2"/>
      <c r="D264" s="24">
        <v>4430</v>
      </c>
      <c r="E264" s="21" t="s">
        <v>17</v>
      </c>
      <c r="F264" s="33">
        <v>0</v>
      </c>
      <c r="G264" s="33">
        <v>200</v>
      </c>
      <c r="H264" s="30">
        <v>0</v>
      </c>
      <c r="I264" s="42">
        <f t="shared" si="23"/>
        <v>200</v>
      </c>
      <c r="J264" s="49" t="e">
        <f t="shared" si="21"/>
        <v>#DIV/0!</v>
      </c>
      <c r="K264" s="47"/>
    </row>
    <row r="265" spans="1:11" ht="21.75" customHeight="1">
      <c r="A265" s="142"/>
      <c r="B265" s="47"/>
      <c r="C265" s="2"/>
      <c r="D265" s="24">
        <v>4440</v>
      </c>
      <c r="E265" s="27" t="s">
        <v>73</v>
      </c>
      <c r="F265" s="33">
        <v>1200</v>
      </c>
      <c r="G265" s="33">
        <v>10825</v>
      </c>
      <c r="H265" s="30">
        <v>0</v>
      </c>
      <c r="I265" s="42">
        <f t="shared" si="23"/>
        <v>10825</v>
      </c>
      <c r="J265" s="49">
        <f t="shared" si="21"/>
        <v>9.020833333333334</v>
      </c>
      <c r="K265" s="47"/>
    </row>
    <row r="266" spans="1:11" ht="24.75" customHeight="1">
      <c r="A266" s="142"/>
      <c r="B266" s="147">
        <v>80140</v>
      </c>
      <c r="C266" s="15"/>
      <c r="D266" s="14"/>
      <c r="E266" s="53" t="s">
        <v>95</v>
      </c>
      <c r="F266" s="31">
        <f>SUM(F267:F272)</f>
        <v>86097</v>
      </c>
      <c r="G266" s="31">
        <f>SUM(G267:G272)</f>
        <v>96463</v>
      </c>
      <c r="H266" s="31">
        <f>SUM(H267:H272)</f>
        <v>0</v>
      </c>
      <c r="I266" s="43">
        <f>SUM(I267:I272)</f>
        <v>96463</v>
      </c>
      <c r="J266" s="48">
        <f t="shared" si="21"/>
        <v>1.1203990847532435</v>
      </c>
      <c r="K266" s="47"/>
    </row>
    <row r="267" spans="1:11" ht="12" customHeight="1">
      <c r="A267" s="142"/>
      <c r="B267" s="47"/>
      <c r="C267" s="7"/>
      <c r="D267" s="20">
        <v>4010</v>
      </c>
      <c r="E267" s="21" t="s">
        <v>70</v>
      </c>
      <c r="F267" s="30">
        <v>65058</v>
      </c>
      <c r="G267" s="30">
        <v>73897</v>
      </c>
      <c r="H267" s="30">
        <v>0</v>
      </c>
      <c r="I267" s="42">
        <f aca="true" t="shared" si="24" ref="I267:I272">SUM(G267:H267)</f>
        <v>73897</v>
      </c>
      <c r="J267" s="49">
        <f t="shared" si="21"/>
        <v>1.1358633834424667</v>
      </c>
      <c r="K267" s="47"/>
    </row>
    <row r="268" spans="1:11" ht="11.25" customHeight="1">
      <c r="A268" s="142"/>
      <c r="B268" s="47"/>
      <c r="C268" s="7"/>
      <c r="D268" s="20">
        <v>4040</v>
      </c>
      <c r="E268" s="21" t="s">
        <v>10</v>
      </c>
      <c r="F268" s="30">
        <v>954</v>
      </c>
      <c r="G268" s="30">
        <v>878</v>
      </c>
      <c r="H268" s="30">
        <v>0</v>
      </c>
      <c r="I268" s="42">
        <f t="shared" si="24"/>
        <v>878</v>
      </c>
      <c r="J268" s="49">
        <f t="shared" si="21"/>
        <v>0.9203354297693921</v>
      </c>
      <c r="K268" s="77"/>
    </row>
    <row r="269" spans="1:11" ht="10.5" customHeight="1">
      <c r="A269" s="142"/>
      <c r="B269" s="47"/>
      <c r="C269" s="7"/>
      <c r="D269" s="20">
        <v>4110</v>
      </c>
      <c r="E269" s="21" t="s">
        <v>11</v>
      </c>
      <c r="F269" s="30">
        <v>11692</v>
      </c>
      <c r="G269" s="30">
        <v>13055</v>
      </c>
      <c r="H269" s="30">
        <v>0</v>
      </c>
      <c r="I269" s="42">
        <f t="shared" si="24"/>
        <v>13055</v>
      </c>
      <c r="J269" s="49">
        <f t="shared" si="21"/>
        <v>1.1165754361956894</v>
      </c>
      <c r="K269" s="77"/>
    </row>
    <row r="270" spans="1:11" ht="10.5" customHeight="1">
      <c r="A270" s="142"/>
      <c r="B270" s="47"/>
      <c r="C270" s="7"/>
      <c r="D270" s="20">
        <v>4120</v>
      </c>
      <c r="E270" s="21" t="s">
        <v>12</v>
      </c>
      <c r="F270" s="30">
        <v>1595</v>
      </c>
      <c r="G270" s="30">
        <v>1832</v>
      </c>
      <c r="H270" s="30">
        <v>0</v>
      </c>
      <c r="I270" s="42">
        <f t="shared" si="24"/>
        <v>1832</v>
      </c>
      <c r="J270" s="49">
        <f t="shared" si="21"/>
        <v>1.14858934169279</v>
      </c>
      <c r="K270" s="77"/>
    </row>
    <row r="271" spans="1:11" ht="10.5" customHeight="1">
      <c r="A271" s="142"/>
      <c r="B271" s="47"/>
      <c r="C271" s="7"/>
      <c r="D271" s="20">
        <v>4210</v>
      </c>
      <c r="E271" s="21" t="s">
        <v>13</v>
      </c>
      <c r="F271" s="30">
        <v>2050</v>
      </c>
      <c r="G271" s="30">
        <v>2050</v>
      </c>
      <c r="H271" s="30">
        <v>0</v>
      </c>
      <c r="I271" s="42">
        <f t="shared" si="24"/>
        <v>2050</v>
      </c>
      <c r="J271" s="49">
        <f t="shared" si="21"/>
        <v>1</v>
      </c>
      <c r="K271" s="77"/>
    </row>
    <row r="272" spans="1:11" ht="24" customHeight="1">
      <c r="A272" s="142"/>
      <c r="B272" s="47"/>
      <c r="C272" s="7"/>
      <c r="D272" s="20">
        <v>4440</v>
      </c>
      <c r="E272" s="27" t="s">
        <v>73</v>
      </c>
      <c r="F272" s="30">
        <v>4748</v>
      </c>
      <c r="G272" s="30">
        <v>4751</v>
      </c>
      <c r="H272" s="30">
        <v>0</v>
      </c>
      <c r="I272" s="42">
        <f t="shared" si="24"/>
        <v>4751</v>
      </c>
      <c r="J272" s="49">
        <f t="shared" si="21"/>
        <v>1.000631844987363</v>
      </c>
      <c r="K272" s="77"/>
    </row>
    <row r="273" spans="1:11" ht="10.5" customHeight="1">
      <c r="A273" s="142"/>
      <c r="B273" s="144">
        <v>80145</v>
      </c>
      <c r="C273" s="16"/>
      <c r="D273" s="18"/>
      <c r="E273" s="19" t="s">
        <v>50</v>
      </c>
      <c r="F273" s="29">
        <f>SUM(F274:F276)</f>
        <v>6600</v>
      </c>
      <c r="G273" s="29">
        <f>SUM(G274:G276)</f>
        <v>6000</v>
      </c>
      <c r="H273" s="29">
        <f>SUM(H274:H276)</f>
        <v>0</v>
      </c>
      <c r="I273" s="29">
        <f>SUM(I274:I276)</f>
        <v>6000</v>
      </c>
      <c r="J273" s="48">
        <f t="shared" si="21"/>
        <v>0.9090909090909091</v>
      </c>
      <c r="K273" s="47"/>
    </row>
    <row r="274" spans="1:11" ht="10.5" customHeight="1">
      <c r="A274" s="142"/>
      <c r="B274" s="47"/>
      <c r="C274" s="7"/>
      <c r="D274" s="20">
        <v>4110</v>
      </c>
      <c r="E274" s="21" t="s">
        <v>11</v>
      </c>
      <c r="F274" s="30">
        <v>105</v>
      </c>
      <c r="G274" s="30">
        <v>0</v>
      </c>
      <c r="H274" s="30">
        <v>0</v>
      </c>
      <c r="I274" s="42">
        <f>SUM(G274:H274)</f>
        <v>0</v>
      </c>
      <c r="J274" s="49">
        <f t="shared" si="21"/>
        <v>0</v>
      </c>
      <c r="K274" s="47"/>
    </row>
    <row r="275" spans="1:11" ht="10.5" customHeight="1">
      <c r="A275" s="142"/>
      <c r="B275" s="47"/>
      <c r="C275" s="7"/>
      <c r="D275" s="20">
        <v>4120</v>
      </c>
      <c r="E275" s="21" t="s">
        <v>12</v>
      </c>
      <c r="F275" s="30">
        <v>15</v>
      </c>
      <c r="G275" s="30">
        <v>0</v>
      </c>
      <c r="H275" s="30">
        <v>0</v>
      </c>
      <c r="I275" s="42">
        <f>SUM(G275:H275)</f>
        <v>0</v>
      </c>
      <c r="J275" s="49">
        <f t="shared" si="21"/>
        <v>0</v>
      </c>
      <c r="K275" s="47"/>
    </row>
    <row r="276" spans="1:11" ht="10.5" customHeight="1">
      <c r="A276" s="142"/>
      <c r="B276" s="47"/>
      <c r="C276" s="7"/>
      <c r="D276" s="20">
        <v>4300</v>
      </c>
      <c r="E276" s="21" t="s">
        <v>8</v>
      </c>
      <c r="F276" s="30">
        <v>6480</v>
      </c>
      <c r="G276" s="30">
        <v>6000</v>
      </c>
      <c r="H276" s="30">
        <v>0</v>
      </c>
      <c r="I276" s="42">
        <f>SUM(G276:H276)</f>
        <v>6000</v>
      </c>
      <c r="J276" s="49">
        <f t="shared" si="21"/>
        <v>0.9259259259259259</v>
      </c>
      <c r="K276" s="47"/>
    </row>
    <row r="277" spans="1:11" ht="16.5" customHeight="1">
      <c r="A277" s="142"/>
      <c r="B277" s="177">
        <v>80146</v>
      </c>
      <c r="C277" s="16"/>
      <c r="D277" s="18"/>
      <c r="E277" s="19" t="s">
        <v>96</v>
      </c>
      <c r="F277" s="29">
        <f>SUM(F278:F285)</f>
        <v>69773</v>
      </c>
      <c r="G277" s="29">
        <f>SUM(G278:G285)</f>
        <v>72983</v>
      </c>
      <c r="H277" s="29">
        <f>SUM(H278:H285)</f>
        <v>0</v>
      </c>
      <c r="I277" s="29">
        <f>SUM(I278:I285)</f>
        <v>72983</v>
      </c>
      <c r="J277" s="48">
        <f t="shared" si="21"/>
        <v>1.0460063348286586</v>
      </c>
      <c r="K277" s="47"/>
    </row>
    <row r="278" spans="1:12" ht="16.5" customHeight="1">
      <c r="A278" s="181"/>
      <c r="B278" s="98"/>
      <c r="C278" s="176"/>
      <c r="D278" s="70">
        <v>4010</v>
      </c>
      <c r="E278" s="71" t="s">
        <v>70</v>
      </c>
      <c r="F278" s="35">
        <v>26250</v>
      </c>
      <c r="G278" s="35">
        <v>26879</v>
      </c>
      <c r="H278" s="35">
        <v>0</v>
      </c>
      <c r="I278" s="72">
        <f aca="true" t="shared" si="25" ref="I278:I285">SUM(G278:H278)</f>
        <v>26879</v>
      </c>
      <c r="J278" s="49">
        <f t="shared" si="21"/>
        <v>1.0239619047619049</v>
      </c>
      <c r="K278" s="47"/>
      <c r="L278" s="30"/>
    </row>
    <row r="279" spans="1:12" ht="10.5" customHeight="1">
      <c r="A279" s="174"/>
      <c r="B279" s="142"/>
      <c r="C279" s="179"/>
      <c r="D279" s="163">
        <v>4040</v>
      </c>
      <c r="E279" s="164" t="s">
        <v>10</v>
      </c>
      <c r="F279" s="166">
        <v>1900</v>
      </c>
      <c r="G279" s="166">
        <v>2229</v>
      </c>
      <c r="H279" s="166">
        <v>0</v>
      </c>
      <c r="I279" s="171">
        <f t="shared" si="25"/>
        <v>2229</v>
      </c>
      <c r="J279" s="168">
        <f t="shared" si="21"/>
        <v>1.1731578947368422</v>
      </c>
      <c r="K279" s="47"/>
      <c r="L279" s="30"/>
    </row>
    <row r="280" spans="1:11" ht="10.5" customHeight="1">
      <c r="A280" s="174"/>
      <c r="B280" s="142"/>
      <c r="C280" s="175"/>
      <c r="D280" s="20">
        <v>4110</v>
      </c>
      <c r="E280" s="21" t="s">
        <v>11</v>
      </c>
      <c r="F280" s="30">
        <v>5061</v>
      </c>
      <c r="G280" s="30">
        <v>5082</v>
      </c>
      <c r="H280" s="30">
        <v>0</v>
      </c>
      <c r="I280" s="42">
        <f t="shared" si="25"/>
        <v>5082</v>
      </c>
      <c r="J280" s="49">
        <f t="shared" si="21"/>
        <v>1.004149377593361</v>
      </c>
      <c r="K280" s="77"/>
    </row>
    <row r="281" spans="1:11" ht="10.5" customHeight="1">
      <c r="A281" s="174"/>
      <c r="B281" s="142"/>
      <c r="C281" s="175"/>
      <c r="D281" s="20">
        <v>4120</v>
      </c>
      <c r="E281" s="21" t="s">
        <v>12</v>
      </c>
      <c r="F281" s="30">
        <v>706</v>
      </c>
      <c r="G281" s="30">
        <v>713</v>
      </c>
      <c r="H281" s="30">
        <v>0</v>
      </c>
      <c r="I281" s="42">
        <f t="shared" si="25"/>
        <v>713</v>
      </c>
      <c r="J281" s="49">
        <f t="shared" si="21"/>
        <v>1.0099150141643058</v>
      </c>
      <c r="K281" s="47"/>
    </row>
    <row r="282" spans="1:11" ht="10.5" customHeight="1">
      <c r="A282" s="174"/>
      <c r="B282" s="142"/>
      <c r="C282" s="175"/>
      <c r="D282" s="20">
        <v>4210</v>
      </c>
      <c r="E282" s="21" t="s">
        <v>13</v>
      </c>
      <c r="F282" s="30">
        <v>884</v>
      </c>
      <c r="G282" s="30">
        <v>100</v>
      </c>
      <c r="H282" s="30">
        <v>0</v>
      </c>
      <c r="I282" s="42">
        <f t="shared" si="25"/>
        <v>100</v>
      </c>
      <c r="J282" s="49">
        <f t="shared" si="21"/>
        <v>0.11312217194570136</v>
      </c>
      <c r="K282" s="77"/>
    </row>
    <row r="283" spans="1:11" ht="10.5" customHeight="1">
      <c r="A283" s="174"/>
      <c r="B283" s="142"/>
      <c r="C283" s="176"/>
      <c r="D283" s="70">
        <v>4300</v>
      </c>
      <c r="E283" s="71" t="s">
        <v>8</v>
      </c>
      <c r="F283" s="35">
        <v>25628</v>
      </c>
      <c r="G283" s="35">
        <v>36244</v>
      </c>
      <c r="H283" s="35">
        <v>0</v>
      </c>
      <c r="I283" s="42">
        <f t="shared" si="25"/>
        <v>36244</v>
      </c>
      <c r="J283" s="49">
        <f t="shared" si="21"/>
        <v>1.4142344310909942</v>
      </c>
      <c r="K283" s="47"/>
    </row>
    <row r="284" spans="1:11" ht="10.5" customHeight="1">
      <c r="A284" s="174"/>
      <c r="B284" s="142"/>
      <c r="C284" s="175"/>
      <c r="D284" s="20">
        <v>4410</v>
      </c>
      <c r="E284" s="21" t="s">
        <v>16</v>
      </c>
      <c r="F284" s="30">
        <v>7594</v>
      </c>
      <c r="G284" s="30">
        <v>0</v>
      </c>
      <c r="H284" s="30">
        <v>0</v>
      </c>
      <c r="I284" s="42">
        <f t="shared" si="25"/>
        <v>0</v>
      </c>
      <c r="J284" s="49">
        <f t="shared" si="21"/>
        <v>0</v>
      </c>
      <c r="K284" s="47"/>
    </row>
    <row r="285" spans="1:11" ht="21.75" customHeight="1">
      <c r="A285" s="174"/>
      <c r="B285" s="143"/>
      <c r="C285" s="175"/>
      <c r="D285" s="20">
        <v>4440</v>
      </c>
      <c r="E285" s="27" t="s">
        <v>73</v>
      </c>
      <c r="F285" s="30">
        <v>1750</v>
      </c>
      <c r="G285" s="30">
        <v>1736</v>
      </c>
      <c r="H285" s="30">
        <v>0</v>
      </c>
      <c r="I285" s="42">
        <f t="shared" si="25"/>
        <v>1736</v>
      </c>
      <c r="J285" s="49">
        <f t="shared" si="21"/>
        <v>0.992</v>
      </c>
      <c r="K285" s="47"/>
    </row>
    <row r="286" spans="1:11" ht="10.5" customHeight="1">
      <c r="A286" s="142"/>
      <c r="B286" s="178">
        <v>80195</v>
      </c>
      <c r="C286" s="16"/>
      <c r="D286" s="18"/>
      <c r="E286" s="19" t="s">
        <v>25</v>
      </c>
      <c r="F286" s="29">
        <f>SUM(F287)</f>
        <v>25374</v>
      </c>
      <c r="G286" s="29">
        <f>SUM(G287)</f>
        <v>25400</v>
      </c>
      <c r="H286" s="29">
        <f>SUM(H287)</f>
        <v>0</v>
      </c>
      <c r="I286" s="41">
        <f>SUM(I287)</f>
        <v>25400</v>
      </c>
      <c r="J286" s="48">
        <f t="shared" si="21"/>
        <v>1.001024670922992</v>
      </c>
      <c r="K286" s="47"/>
    </row>
    <row r="287" spans="1:11" ht="22.5" customHeight="1">
      <c r="A287" s="143"/>
      <c r="B287" s="47"/>
      <c r="C287" s="7"/>
      <c r="D287" s="20">
        <v>4440</v>
      </c>
      <c r="E287" s="27" t="s">
        <v>73</v>
      </c>
      <c r="F287" s="30">
        <v>25374</v>
      </c>
      <c r="G287" s="120">
        <v>25400</v>
      </c>
      <c r="H287" s="30">
        <v>0</v>
      </c>
      <c r="I287" s="42">
        <f>SUM(G287:H287)</f>
        <v>25400</v>
      </c>
      <c r="J287" s="49">
        <f t="shared" si="21"/>
        <v>1.001024670922992</v>
      </c>
      <c r="K287" s="47"/>
    </row>
    <row r="288" spans="1:11" ht="10.5" customHeight="1">
      <c r="A288" s="139">
        <v>851</v>
      </c>
      <c r="B288" s="11"/>
      <c r="C288" s="11"/>
      <c r="D288" s="10"/>
      <c r="E288" s="22" t="s">
        <v>51</v>
      </c>
      <c r="F288" s="32">
        <f>SUM(F292,F295,F289)</f>
        <v>1049757</v>
      </c>
      <c r="G288" s="32">
        <f>SUM(G292,G295,G289)</f>
        <v>205150</v>
      </c>
      <c r="H288" s="32">
        <f>SUM(H292,H295,H289)</f>
        <v>919933</v>
      </c>
      <c r="I288" s="44">
        <f>SUM(I292,I295,I289)</f>
        <v>1125083</v>
      </c>
      <c r="J288" s="50">
        <f t="shared" si="21"/>
        <v>1.071755653927528</v>
      </c>
      <c r="K288" s="47"/>
    </row>
    <row r="289" spans="1:11" ht="10.5" customHeight="1">
      <c r="A289" s="38"/>
      <c r="B289" s="23">
        <v>85111</v>
      </c>
      <c r="C289" s="16"/>
      <c r="D289" s="18"/>
      <c r="E289" s="19" t="s">
        <v>52</v>
      </c>
      <c r="F289" s="29">
        <f>SUM(F290:F291)</f>
        <v>318199</v>
      </c>
      <c r="G289" s="29">
        <f>SUM(G290:G291)</f>
        <v>200000</v>
      </c>
      <c r="H289" s="29">
        <f>SUM(H290:H291)</f>
        <v>0</v>
      </c>
      <c r="I289" s="29">
        <f>SUM(I290:I291)</f>
        <v>200000</v>
      </c>
      <c r="J289" s="48">
        <f t="shared" si="21"/>
        <v>0.628537487547101</v>
      </c>
      <c r="K289" s="47"/>
    </row>
    <row r="290" spans="1:11" ht="34.5" customHeight="1">
      <c r="A290" s="38"/>
      <c r="B290" s="34"/>
      <c r="C290" s="104"/>
      <c r="D290" s="24">
        <v>2560</v>
      </c>
      <c r="E290" s="106" t="s">
        <v>134</v>
      </c>
      <c r="F290" s="105">
        <v>93199</v>
      </c>
      <c r="G290" s="105">
        <v>0</v>
      </c>
      <c r="H290" s="105">
        <v>0</v>
      </c>
      <c r="I290" s="103">
        <v>0</v>
      </c>
      <c r="J290" s="49">
        <f t="shared" si="21"/>
        <v>0</v>
      </c>
      <c r="K290" s="47"/>
    </row>
    <row r="291" spans="1:11" ht="47.25" customHeight="1">
      <c r="A291" s="3"/>
      <c r="B291" s="3"/>
      <c r="C291" s="2"/>
      <c r="D291" s="24">
        <v>6220</v>
      </c>
      <c r="E291" s="54" t="s">
        <v>97</v>
      </c>
      <c r="F291" s="33">
        <v>225000</v>
      </c>
      <c r="G291" s="33">
        <v>200000</v>
      </c>
      <c r="H291" s="33">
        <v>0</v>
      </c>
      <c r="I291" s="45">
        <f>SUM(G291:H291)</f>
        <v>200000</v>
      </c>
      <c r="J291" s="49">
        <f t="shared" si="21"/>
        <v>0.8888888888888888</v>
      </c>
      <c r="K291" s="47"/>
    </row>
    <row r="292" spans="1:11" ht="34.5" customHeight="1">
      <c r="A292" s="3"/>
      <c r="B292" s="36">
        <v>85156</v>
      </c>
      <c r="C292" s="15"/>
      <c r="D292" s="14"/>
      <c r="E292" s="53" t="s">
        <v>112</v>
      </c>
      <c r="F292" s="31">
        <f>SUM(F293:F294)</f>
        <v>726558</v>
      </c>
      <c r="G292" s="31">
        <f>SUM(G293:G294)</f>
        <v>0</v>
      </c>
      <c r="H292" s="31">
        <f>SUM(H293:H294)</f>
        <v>919933</v>
      </c>
      <c r="I292" s="43">
        <f>SUM(I293:I294)</f>
        <v>919933</v>
      </c>
      <c r="J292" s="48">
        <f t="shared" si="21"/>
        <v>1.2661521860608513</v>
      </c>
      <c r="K292" s="47"/>
    </row>
    <row r="293" spans="1:11" ht="16.5" customHeight="1">
      <c r="A293" s="3"/>
      <c r="B293" s="3"/>
      <c r="C293" s="7"/>
      <c r="D293" s="20">
        <v>4130</v>
      </c>
      <c r="E293" s="21" t="s">
        <v>53</v>
      </c>
      <c r="F293" s="30">
        <v>725058</v>
      </c>
      <c r="G293" s="30">
        <v>0</v>
      </c>
      <c r="H293" s="30">
        <v>919933</v>
      </c>
      <c r="I293" s="42">
        <f>SUM(G293:H293)</f>
        <v>919933</v>
      </c>
      <c r="J293" s="49">
        <f t="shared" si="21"/>
        <v>1.2687716017201383</v>
      </c>
      <c r="K293" s="47"/>
    </row>
    <row r="294" spans="1:11" ht="24" customHeight="1">
      <c r="A294" s="3"/>
      <c r="B294" s="3"/>
      <c r="C294" s="7"/>
      <c r="D294" s="20">
        <v>4570</v>
      </c>
      <c r="E294" s="27" t="s">
        <v>98</v>
      </c>
      <c r="F294" s="30">
        <v>1500</v>
      </c>
      <c r="G294" s="30">
        <v>0</v>
      </c>
      <c r="H294" s="30">
        <v>0</v>
      </c>
      <c r="I294" s="42">
        <f>SUM(G294:H294)</f>
        <v>0</v>
      </c>
      <c r="J294" s="49">
        <f aca="true" t="shared" si="26" ref="J294:J356">+I294/F294</f>
        <v>0</v>
      </c>
      <c r="K294" s="47"/>
    </row>
    <row r="295" spans="1:11" ht="10.5" customHeight="1">
      <c r="A295" s="3"/>
      <c r="B295" s="23">
        <v>85195</v>
      </c>
      <c r="C295" s="16"/>
      <c r="D295" s="18"/>
      <c r="E295" s="19" t="s">
        <v>25</v>
      </c>
      <c r="F295" s="29">
        <f>SUM(F296:F297)</f>
        <v>5000</v>
      </c>
      <c r="G295" s="29">
        <f>SUM(G296:G297)</f>
        <v>5150</v>
      </c>
      <c r="H295" s="29">
        <f>SUM(H296:H297)</f>
        <v>0</v>
      </c>
      <c r="I295" s="41">
        <f>SUM(I296:I297)</f>
        <v>5150</v>
      </c>
      <c r="J295" s="48">
        <f t="shared" si="26"/>
        <v>1.03</v>
      </c>
      <c r="K295" s="47"/>
    </row>
    <row r="296" spans="1:11" ht="12.75" customHeight="1">
      <c r="A296" s="3"/>
      <c r="B296" s="3"/>
      <c r="C296" s="7"/>
      <c r="D296" s="20">
        <v>4210</v>
      </c>
      <c r="E296" s="21" t="s">
        <v>13</v>
      </c>
      <c r="F296" s="33">
        <v>2000</v>
      </c>
      <c r="G296" s="30">
        <v>2060</v>
      </c>
      <c r="H296" s="30">
        <v>0</v>
      </c>
      <c r="I296" s="45">
        <f>SUM(G296:H296)</f>
        <v>2060</v>
      </c>
      <c r="J296" s="49">
        <f t="shared" si="26"/>
        <v>1.03</v>
      </c>
      <c r="K296" s="47"/>
    </row>
    <row r="297" spans="1:11" ht="10.5" customHeight="1">
      <c r="A297" s="3"/>
      <c r="B297" s="3"/>
      <c r="C297" s="7"/>
      <c r="D297" s="20">
        <v>4300</v>
      </c>
      <c r="E297" s="21" t="s">
        <v>8</v>
      </c>
      <c r="F297" s="33">
        <v>3000</v>
      </c>
      <c r="G297" s="30">
        <v>3090</v>
      </c>
      <c r="H297" s="30">
        <v>0</v>
      </c>
      <c r="I297" s="45">
        <f>SUM(G297:H297)</f>
        <v>3090</v>
      </c>
      <c r="J297" s="49">
        <f t="shared" si="26"/>
        <v>1.03</v>
      </c>
      <c r="K297" s="47"/>
    </row>
    <row r="298" spans="1:11" ht="10.5" customHeight="1">
      <c r="A298" s="149">
        <v>852</v>
      </c>
      <c r="B298" s="8"/>
      <c r="C298" s="8"/>
      <c r="D298" s="12"/>
      <c r="E298" s="13" t="s">
        <v>120</v>
      </c>
      <c r="F298" s="28">
        <f>SUM(F316,F338,F344,F346,F359,F361,F367,F299)</f>
        <v>8924793</v>
      </c>
      <c r="G298" s="28">
        <f>SUM(G316,G338,G344,G346,G359,G361,G367,G299)</f>
        <v>8806814</v>
      </c>
      <c r="H298" s="28">
        <f>SUM(H316,H338,H344,H346,H359,H361,H367,H299)</f>
        <v>36600</v>
      </c>
      <c r="I298" s="28">
        <f>SUM(I316,I338,I344,I346,I359,I361,I367,I299)</f>
        <v>8843414</v>
      </c>
      <c r="J298" s="50">
        <f t="shared" si="26"/>
        <v>0.9908816932784884</v>
      </c>
      <c r="K298" s="47"/>
    </row>
    <row r="299" spans="1:11" ht="16.5" customHeight="1">
      <c r="A299" s="150"/>
      <c r="B299" s="177">
        <v>85201</v>
      </c>
      <c r="C299" s="16"/>
      <c r="D299" s="18"/>
      <c r="E299" s="19" t="s">
        <v>100</v>
      </c>
      <c r="F299" s="29">
        <f>SUM(F300:F315)</f>
        <v>827826</v>
      </c>
      <c r="G299" s="29">
        <f>SUM(G300:G315)</f>
        <v>800000</v>
      </c>
      <c r="H299" s="29">
        <f>SUM(H300:H315)</f>
        <v>0</v>
      </c>
      <c r="I299" s="29">
        <f>SUM(I300:I315)</f>
        <v>800000</v>
      </c>
      <c r="J299" s="48">
        <f t="shared" si="26"/>
        <v>0.9663866561330521</v>
      </c>
      <c r="K299" s="47"/>
    </row>
    <row r="300" spans="1:11" ht="22.5" customHeight="1">
      <c r="A300" s="174"/>
      <c r="B300" s="150"/>
      <c r="C300" s="175"/>
      <c r="D300" s="20">
        <v>3020</v>
      </c>
      <c r="E300" s="27" t="s">
        <v>71</v>
      </c>
      <c r="F300" s="30">
        <v>23335</v>
      </c>
      <c r="G300" s="30">
        <v>22310</v>
      </c>
      <c r="H300" s="30">
        <v>0</v>
      </c>
      <c r="I300" s="42">
        <f aca="true" t="shared" si="27" ref="I300:I315">SUM(G300:H300)</f>
        <v>22310</v>
      </c>
      <c r="J300" s="49">
        <f t="shared" si="26"/>
        <v>0.9560745661024213</v>
      </c>
      <c r="K300" s="47"/>
    </row>
    <row r="301" spans="1:11" ht="10.5" customHeight="1">
      <c r="A301" s="174"/>
      <c r="B301" s="142"/>
      <c r="C301" s="175"/>
      <c r="D301" s="20">
        <v>3110</v>
      </c>
      <c r="E301" s="21" t="s">
        <v>54</v>
      </c>
      <c r="F301" s="30">
        <v>12360</v>
      </c>
      <c r="G301" s="30">
        <v>12000</v>
      </c>
      <c r="H301" s="30">
        <v>0</v>
      </c>
      <c r="I301" s="42">
        <f t="shared" si="27"/>
        <v>12000</v>
      </c>
      <c r="J301" s="49">
        <f t="shared" si="26"/>
        <v>0.970873786407767</v>
      </c>
      <c r="K301" s="47"/>
    </row>
    <row r="302" spans="1:11" ht="12.75" customHeight="1">
      <c r="A302" s="174"/>
      <c r="B302" s="142"/>
      <c r="C302" s="175"/>
      <c r="D302" s="20">
        <v>4010</v>
      </c>
      <c r="E302" s="21" t="s">
        <v>70</v>
      </c>
      <c r="F302" s="30">
        <v>498754</v>
      </c>
      <c r="G302" s="30">
        <v>522070</v>
      </c>
      <c r="H302" s="30">
        <v>0</v>
      </c>
      <c r="I302" s="42">
        <f t="shared" si="27"/>
        <v>522070</v>
      </c>
      <c r="J302" s="49">
        <f t="shared" si="26"/>
        <v>1.04674849725516</v>
      </c>
      <c r="K302" s="77"/>
    </row>
    <row r="303" spans="1:11" ht="10.5" customHeight="1">
      <c r="A303" s="174"/>
      <c r="B303" s="142"/>
      <c r="C303" s="175"/>
      <c r="D303" s="20">
        <v>4040</v>
      </c>
      <c r="E303" s="21" t="s">
        <v>10</v>
      </c>
      <c r="F303" s="30">
        <v>37365</v>
      </c>
      <c r="G303" s="30">
        <v>37900</v>
      </c>
      <c r="H303" s="30">
        <v>0</v>
      </c>
      <c r="I303" s="42">
        <f t="shared" si="27"/>
        <v>37900</v>
      </c>
      <c r="J303" s="49">
        <f t="shared" si="26"/>
        <v>1.014318212230697</v>
      </c>
      <c r="K303" s="77"/>
    </row>
    <row r="304" spans="1:11" ht="10.5" customHeight="1">
      <c r="A304" s="174"/>
      <c r="B304" s="142"/>
      <c r="C304" s="175"/>
      <c r="D304" s="20">
        <v>4110</v>
      </c>
      <c r="E304" s="21" t="s">
        <v>11</v>
      </c>
      <c r="F304" s="30">
        <v>88530</v>
      </c>
      <c r="G304" s="30">
        <v>91450</v>
      </c>
      <c r="H304" s="30">
        <v>0</v>
      </c>
      <c r="I304" s="42">
        <f t="shared" si="27"/>
        <v>91450</v>
      </c>
      <c r="J304" s="49">
        <f t="shared" si="26"/>
        <v>1.0329831695470462</v>
      </c>
      <c r="K304" s="77"/>
    </row>
    <row r="305" spans="1:11" ht="10.5" customHeight="1">
      <c r="A305" s="174"/>
      <c r="B305" s="142"/>
      <c r="C305" s="175"/>
      <c r="D305" s="20">
        <v>4120</v>
      </c>
      <c r="E305" s="21" t="s">
        <v>12</v>
      </c>
      <c r="F305" s="30">
        <v>12137</v>
      </c>
      <c r="G305" s="30">
        <v>12560</v>
      </c>
      <c r="H305" s="30">
        <v>0</v>
      </c>
      <c r="I305" s="42">
        <f t="shared" si="27"/>
        <v>12560</v>
      </c>
      <c r="J305" s="49">
        <f t="shared" si="26"/>
        <v>1.0348521051330641</v>
      </c>
      <c r="K305" s="77">
        <f>SUM(G304:G305)</f>
        <v>104010</v>
      </c>
    </row>
    <row r="306" spans="1:11" ht="10.5" customHeight="1">
      <c r="A306" s="174"/>
      <c r="B306" s="142"/>
      <c r="C306" s="175"/>
      <c r="D306" s="20">
        <v>4210</v>
      </c>
      <c r="E306" s="21" t="s">
        <v>13</v>
      </c>
      <c r="F306" s="30">
        <v>23122</v>
      </c>
      <c r="G306" s="30">
        <v>10287</v>
      </c>
      <c r="H306" s="30">
        <v>0</v>
      </c>
      <c r="I306" s="42">
        <f t="shared" si="27"/>
        <v>10287</v>
      </c>
      <c r="J306" s="49">
        <f t="shared" si="26"/>
        <v>0.4449009601245567</v>
      </c>
      <c r="K306" s="77"/>
    </row>
    <row r="307" spans="1:11" ht="10.5" customHeight="1">
      <c r="A307" s="174"/>
      <c r="B307" s="142"/>
      <c r="C307" s="175"/>
      <c r="D307" s="20">
        <v>4220</v>
      </c>
      <c r="E307" s="21" t="s">
        <v>35</v>
      </c>
      <c r="F307" s="30">
        <v>47040</v>
      </c>
      <c r="G307" s="30">
        <v>20000</v>
      </c>
      <c r="H307" s="30">
        <v>0</v>
      </c>
      <c r="I307" s="42">
        <f t="shared" si="27"/>
        <v>20000</v>
      </c>
      <c r="J307" s="49">
        <f t="shared" si="26"/>
        <v>0.42517006802721086</v>
      </c>
      <c r="K307" s="77"/>
    </row>
    <row r="308" spans="1:11" ht="21" customHeight="1">
      <c r="A308" s="174"/>
      <c r="B308" s="142"/>
      <c r="C308" s="175"/>
      <c r="D308" s="20">
        <v>4240</v>
      </c>
      <c r="E308" s="27" t="s">
        <v>94</v>
      </c>
      <c r="F308" s="30">
        <v>2200</v>
      </c>
      <c r="G308" s="30">
        <v>2200</v>
      </c>
      <c r="H308" s="30">
        <v>0</v>
      </c>
      <c r="I308" s="42">
        <f t="shared" si="27"/>
        <v>2200</v>
      </c>
      <c r="J308" s="49">
        <f t="shared" si="26"/>
        <v>1</v>
      </c>
      <c r="K308" s="47"/>
    </row>
    <row r="309" spans="1:11" ht="10.5" customHeight="1">
      <c r="A309" s="174"/>
      <c r="B309" s="142"/>
      <c r="C309" s="175"/>
      <c r="D309" s="20">
        <v>4260</v>
      </c>
      <c r="E309" s="21" t="s">
        <v>14</v>
      </c>
      <c r="F309" s="30">
        <v>13600</v>
      </c>
      <c r="G309" s="30">
        <v>16000</v>
      </c>
      <c r="H309" s="30">
        <v>0</v>
      </c>
      <c r="I309" s="42">
        <f t="shared" si="27"/>
        <v>16000</v>
      </c>
      <c r="J309" s="49">
        <f t="shared" si="26"/>
        <v>1.1764705882352942</v>
      </c>
      <c r="K309" s="47"/>
    </row>
    <row r="310" spans="1:11" ht="10.5" customHeight="1">
      <c r="A310" s="174"/>
      <c r="B310" s="142"/>
      <c r="C310" s="175"/>
      <c r="D310" s="20">
        <v>4270</v>
      </c>
      <c r="E310" s="21" t="s">
        <v>15</v>
      </c>
      <c r="F310" s="30">
        <v>7500</v>
      </c>
      <c r="G310" s="30">
        <v>6000</v>
      </c>
      <c r="H310" s="30">
        <v>0</v>
      </c>
      <c r="I310" s="42">
        <f t="shared" si="27"/>
        <v>6000</v>
      </c>
      <c r="J310" s="49">
        <f t="shared" si="26"/>
        <v>0.8</v>
      </c>
      <c r="K310" s="47"/>
    </row>
    <row r="311" spans="1:11" ht="10.5" customHeight="1">
      <c r="A311" s="181"/>
      <c r="B311" s="143"/>
      <c r="C311" s="176"/>
      <c r="D311" s="70">
        <v>4300</v>
      </c>
      <c r="E311" s="71" t="s">
        <v>8</v>
      </c>
      <c r="F311" s="35">
        <v>24250</v>
      </c>
      <c r="G311" s="35">
        <v>10000</v>
      </c>
      <c r="H311" s="35">
        <v>0</v>
      </c>
      <c r="I311" s="72">
        <f t="shared" si="27"/>
        <v>10000</v>
      </c>
      <c r="J311" s="49">
        <f t="shared" si="26"/>
        <v>0.41237113402061853</v>
      </c>
      <c r="K311" s="47"/>
    </row>
    <row r="312" spans="1:11" ht="10.5" customHeight="1">
      <c r="A312" s="174"/>
      <c r="B312" s="142"/>
      <c r="C312" s="179"/>
      <c r="D312" s="163">
        <v>4410</v>
      </c>
      <c r="E312" s="164" t="s">
        <v>16</v>
      </c>
      <c r="F312" s="166">
        <v>2100</v>
      </c>
      <c r="G312" s="166">
        <v>2000</v>
      </c>
      <c r="H312" s="166">
        <v>0</v>
      </c>
      <c r="I312" s="171">
        <f t="shared" si="27"/>
        <v>2000</v>
      </c>
      <c r="J312" s="168">
        <f t="shared" si="26"/>
        <v>0.9523809523809523</v>
      </c>
      <c r="K312" s="47"/>
    </row>
    <row r="313" spans="1:11" ht="10.5" customHeight="1">
      <c r="A313" s="174"/>
      <c r="B313" s="142"/>
      <c r="C313" s="175"/>
      <c r="D313" s="20">
        <v>4430</v>
      </c>
      <c r="E313" s="21" t="s">
        <v>17</v>
      </c>
      <c r="F313" s="30">
        <v>3100</v>
      </c>
      <c r="G313" s="30">
        <v>3000</v>
      </c>
      <c r="H313" s="30">
        <v>0</v>
      </c>
      <c r="I313" s="42">
        <f t="shared" si="27"/>
        <v>3000</v>
      </c>
      <c r="J313" s="49">
        <f t="shared" si="26"/>
        <v>0.967741935483871</v>
      </c>
      <c r="K313" s="77">
        <f>SUM(G301,G306:G313,G315)</f>
        <v>82230</v>
      </c>
    </row>
    <row r="314" spans="1:11" ht="20.25" customHeight="1">
      <c r="A314" s="174"/>
      <c r="B314" s="142"/>
      <c r="C314" s="176"/>
      <c r="D314" s="70">
        <v>4440</v>
      </c>
      <c r="E314" s="73" t="s">
        <v>73</v>
      </c>
      <c r="F314" s="35">
        <v>31690</v>
      </c>
      <c r="G314" s="35">
        <v>31480</v>
      </c>
      <c r="H314" s="35">
        <v>0</v>
      </c>
      <c r="I314" s="72">
        <f t="shared" si="27"/>
        <v>31480</v>
      </c>
      <c r="J314" s="49">
        <f t="shared" si="26"/>
        <v>0.9933733038813506</v>
      </c>
      <c r="K314" s="47"/>
    </row>
    <row r="315" spans="1:11" ht="23.25" customHeight="1">
      <c r="A315" s="174"/>
      <c r="B315" s="143"/>
      <c r="C315" s="175"/>
      <c r="D315" s="20">
        <v>4520</v>
      </c>
      <c r="E315" s="27" t="s">
        <v>74</v>
      </c>
      <c r="F315" s="30">
        <v>743</v>
      </c>
      <c r="G315" s="30">
        <v>743</v>
      </c>
      <c r="H315" s="30">
        <v>0</v>
      </c>
      <c r="I315" s="42">
        <f t="shared" si="27"/>
        <v>743</v>
      </c>
      <c r="J315" s="49">
        <f t="shared" si="26"/>
        <v>1</v>
      </c>
      <c r="K315" s="47"/>
    </row>
    <row r="316" spans="1:11" ht="10.5" customHeight="1">
      <c r="A316" s="142"/>
      <c r="B316" s="178">
        <v>85202</v>
      </c>
      <c r="C316" s="16"/>
      <c r="D316" s="18"/>
      <c r="E316" s="19" t="s">
        <v>55</v>
      </c>
      <c r="F316" s="29">
        <f>SUM(F317:F337)</f>
        <v>7110472</v>
      </c>
      <c r="G316" s="29">
        <f>SUM(G317:G337)</f>
        <v>6889869</v>
      </c>
      <c r="H316" s="29">
        <f>SUM(H317:H337)</f>
        <v>0</v>
      </c>
      <c r="I316" s="29">
        <f>SUM(I317:I337)</f>
        <v>6889869</v>
      </c>
      <c r="J316" s="48">
        <f t="shared" si="26"/>
        <v>0.9689749147454627</v>
      </c>
      <c r="K316" s="47"/>
    </row>
    <row r="317" spans="1:11" ht="21.75" customHeight="1">
      <c r="A317" s="142"/>
      <c r="B317" s="47"/>
      <c r="C317" s="7"/>
      <c r="D317" s="20">
        <v>3020</v>
      </c>
      <c r="E317" s="27" t="s">
        <v>71</v>
      </c>
      <c r="F317" s="30">
        <v>19475</v>
      </c>
      <c r="G317" s="30">
        <v>19495</v>
      </c>
      <c r="H317" s="30">
        <v>0</v>
      </c>
      <c r="I317" s="42">
        <f aca="true" t="shared" si="28" ref="I317:I337">SUM(G317:H317)</f>
        <v>19495</v>
      </c>
      <c r="J317" s="49">
        <f t="shared" si="26"/>
        <v>1.0010269576379975</v>
      </c>
      <c r="K317" s="47"/>
    </row>
    <row r="318" spans="1:11" ht="10.5" customHeight="1">
      <c r="A318" s="142"/>
      <c r="B318" s="47"/>
      <c r="C318" s="7"/>
      <c r="D318" s="20">
        <v>3110</v>
      </c>
      <c r="E318" s="21" t="s">
        <v>54</v>
      </c>
      <c r="F318" s="30">
        <v>1451</v>
      </c>
      <c r="G318" s="30">
        <v>2100</v>
      </c>
      <c r="H318" s="30">
        <v>0</v>
      </c>
      <c r="I318" s="42">
        <f t="shared" si="28"/>
        <v>2100</v>
      </c>
      <c r="J318" s="49">
        <f t="shared" si="26"/>
        <v>1.447277739490007</v>
      </c>
      <c r="K318" s="47"/>
    </row>
    <row r="319" spans="1:11" ht="13.5" customHeight="1">
      <c r="A319" s="142"/>
      <c r="B319" s="47"/>
      <c r="C319" s="7"/>
      <c r="D319" s="20">
        <v>4010</v>
      </c>
      <c r="E319" s="21" t="s">
        <v>70</v>
      </c>
      <c r="F319" s="30">
        <v>3488180</v>
      </c>
      <c r="G319" s="30">
        <v>3399901</v>
      </c>
      <c r="H319" s="30">
        <v>0</v>
      </c>
      <c r="I319" s="42">
        <f t="shared" si="28"/>
        <v>3399901</v>
      </c>
      <c r="J319" s="49">
        <f t="shared" si="26"/>
        <v>0.9746919597039143</v>
      </c>
      <c r="K319" s="77"/>
    </row>
    <row r="320" spans="1:11" ht="10.5" customHeight="1">
      <c r="A320" s="142"/>
      <c r="B320" s="47"/>
      <c r="C320" s="7"/>
      <c r="D320" s="20">
        <v>4040</v>
      </c>
      <c r="E320" s="21" t="s">
        <v>10</v>
      </c>
      <c r="F320" s="30">
        <v>262892</v>
      </c>
      <c r="G320" s="30">
        <v>284424</v>
      </c>
      <c r="H320" s="30">
        <v>0</v>
      </c>
      <c r="I320" s="42">
        <f t="shared" si="28"/>
        <v>284424</v>
      </c>
      <c r="J320" s="49">
        <f t="shared" si="26"/>
        <v>1.0819043561614656</v>
      </c>
      <c r="K320" s="77"/>
    </row>
    <row r="321" spans="1:11" ht="10.5" customHeight="1">
      <c r="A321" s="142"/>
      <c r="B321" s="47"/>
      <c r="C321" s="7"/>
      <c r="D321" s="20">
        <v>4110</v>
      </c>
      <c r="E321" s="21" t="s">
        <v>11</v>
      </c>
      <c r="F321" s="30">
        <v>649803</v>
      </c>
      <c r="G321" s="30">
        <v>602802</v>
      </c>
      <c r="H321" s="30">
        <v>0</v>
      </c>
      <c r="I321" s="42">
        <f t="shared" si="28"/>
        <v>602802</v>
      </c>
      <c r="J321" s="49">
        <f t="shared" si="26"/>
        <v>0.9276688473275747</v>
      </c>
      <c r="K321" s="77"/>
    </row>
    <row r="322" spans="1:11" ht="10.5" customHeight="1">
      <c r="A322" s="142"/>
      <c r="B322" s="47"/>
      <c r="C322" s="7"/>
      <c r="D322" s="20">
        <v>4120</v>
      </c>
      <c r="E322" s="21" t="s">
        <v>12</v>
      </c>
      <c r="F322" s="30">
        <v>90136</v>
      </c>
      <c r="G322" s="30">
        <v>83298</v>
      </c>
      <c r="H322" s="30">
        <v>0</v>
      </c>
      <c r="I322" s="42">
        <f t="shared" si="28"/>
        <v>83298</v>
      </c>
      <c r="J322" s="49">
        <f t="shared" si="26"/>
        <v>0.9241368598562173</v>
      </c>
      <c r="K322" s="77"/>
    </row>
    <row r="323" spans="1:11" ht="10.5" customHeight="1">
      <c r="A323" s="142"/>
      <c r="B323" s="47"/>
      <c r="C323" s="2"/>
      <c r="D323" s="24">
        <v>4130</v>
      </c>
      <c r="E323" s="90" t="s">
        <v>53</v>
      </c>
      <c r="F323" s="30">
        <v>1600</v>
      </c>
      <c r="G323" s="33">
        <v>1600</v>
      </c>
      <c r="H323" s="30">
        <v>0</v>
      </c>
      <c r="I323" s="42">
        <f t="shared" si="28"/>
        <v>1600</v>
      </c>
      <c r="J323" s="49">
        <f t="shared" si="26"/>
        <v>1</v>
      </c>
      <c r="K323" s="77"/>
    </row>
    <row r="324" spans="1:11" ht="21.75" customHeight="1">
      <c r="A324" s="142"/>
      <c r="B324" s="47"/>
      <c r="C324" s="2"/>
      <c r="D324" s="24">
        <v>4140</v>
      </c>
      <c r="E324" s="54" t="s">
        <v>101</v>
      </c>
      <c r="F324" s="30">
        <v>100</v>
      </c>
      <c r="G324" s="33">
        <v>0</v>
      </c>
      <c r="H324" s="30">
        <v>0</v>
      </c>
      <c r="I324" s="42">
        <f t="shared" si="28"/>
        <v>0</v>
      </c>
      <c r="J324" s="49">
        <f t="shared" si="26"/>
        <v>0</v>
      </c>
      <c r="K324" s="77"/>
    </row>
    <row r="325" spans="1:11" ht="10.5" customHeight="1">
      <c r="A325" s="142"/>
      <c r="B325" s="47"/>
      <c r="C325" s="7"/>
      <c r="D325" s="20">
        <v>4210</v>
      </c>
      <c r="E325" s="21" t="s">
        <v>13</v>
      </c>
      <c r="F325" s="30">
        <v>367460</v>
      </c>
      <c r="G325" s="30">
        <v>236473</v>
      </c>
      <c r="H325" s="30">
        <v>0</v>
      </c>
      <c r="I325" s="42">
        <f t="shared" si="28"/>
        <v>236473</v>
      </c>
      <c r="J325" s="49">
        <f t="shared" si="26"/>
        <v>0.6435339900941599</v>
      </c>
      <c r="K325" s="77"/>
    </row>
    <row r="326" spans="1:11" ht="10.5" customHeight="1">
      <c r="A326" s="142"/>
      <c r="B326" s="47"/>
      <c r="C326" s="7"/>
      <c r="D326" s="20">
        <v>4220</v>
      </c>
      <c r="E326" s="21" t="s">
        <v>35</v>
      </c>
      <c r="F326" s="30">
        <v>314723</v>
      </c>
      <c r="G326" s="30">
        <v>330723</v>
      </c>
      <c r="H326" s="30">
        <v>0</v>
      </c>
      <c r="I326" s="42">
        <f t="shared" si="28"/>
        <v>330723</v>
      </c>
      <c r="J326" s="49">
        <f t="shared" si="26"/>
        <v>1.050838356268846</v>
      </c>
      <c r="K326" s="47"/>
    </row>
    <row r="327" spans="1:11" ht="16.5" customHeight="1">
      <c r="A327" s="142"/>
      <c r="B327" s="47"/>
      <c r="C327" s="7"/>
      <c r="D327" s="20">
        <v>4230</v>
      </c>
      <c r="E327" s="21" t="s">
        <v>88</v>
      </c>
      <c r="F327" s="30">
        <v>59332</v>
      </c>
      <c r="G327" s="30">
        <v>64537</v>
      </c>
      <c r="H327" s="30">
        <v>0</v>
      </c>
      <c r="I327" s="42">
        <f t="shared" si="28"/>
        <v>64537</v>
      </c>
      <c r="J327" s="49">
        <f t="shared" si="26"/>
        <v>1.0877266904874268</v>
      </c>
      <c r="K327" s="47"/>
    </row>
    <row r="328" spans="1:11" ht="10.5" customHeight="1">
      <c r="A328" s="142"/>
      <c r="B328" s="47"/>
      <c r="C328" s="7"/>
      <c r="D328" s="20">
        <v>4260</v>
      </c>
      <c r="E328" s="21" t="s">
        <v>14</v>
      </c>
      <c r="F328" s="30">
        <v>388289</v>
      </c>
      <c r="G328" s="30">
        <v>378109</v>
      </c>
      <c r="H328" s="30">
        <v>0</v>
      </c>
      <c r="I328" s="42">
        <f t="shared" si="28"/>
        <v>378109</v>
      </c>
      <c r="J328" s="49">
        <f t="shared" si="26"/>
        <v>0.973782414644762</v>
      </c>
      <c r="K328" s="47"/>
    </row>
    <row r="329" spans="1:11" ht="10.5" customHeight="1">
      <c r="A329" s="142"/>
      <c r="B329" s="47"/>
      <c r="C329" s="7"/>
      <c r="D329" s="20">
        <v>4270</v>
      </c>
      <c r="E329" s="21" t="s">
        <v>15</v>
      </c>
      <c r="F329" s="30">
        <v>159582</v>
      </c>
      <c r="G329" s="30">
        <v>280565</v>
      </c>
      <c r="H329" s="30">
        <v>0</v>
      </c>
      <c r="I329" s="42">
        <f t="shared" si="28"/>
        <v>280565</v>
      </c>
      <c r="J329" s="49">
        <f t="shared" si="26"/>
        <v>1.7581243498640198</v>
      </c>
      <c r="K329" s="47"/>
    </row>
    <row r="330" spans="1:11" ht="10.5" customHeight="1">
      <c r="A330" s="142"/>
      <c r="B330" s="47"/>
      <c r="C330" s="7"/>
      <c r="D330" s="20">
        <v>4300</v>
      </c>
      <c r="E330" s="21" t="s">
        <v>8</v>
      </c>
      <c r="F330" s="30">
        <v>846181</v>
      </c>
      <c r="G330" s="30">
        <v>852056</v>
      </c>
      <c r="H330" s="30">
        <v>0</v>
      </c>
      <c r="I330" s="42">
        <f t="shared" si="28"/>
        <v>852056</v>
      </c>
      <c r="J330" s="49">
        <f t="shared" si="26"/>
        <v>1.0069429590123153</v>
      </c>
      <c r="K330" s="47"/>
    </row>
    <row r="331" spans="1:11" ht="10.5" customHeight="1">
      <c r="A331" s="142"/>
      <c r="B331" s="47"/>
      <c r="C331" s="7"/>
      <c r="D331" s="20">
        <v>4410</v>
      </c>
      <c r="E331" s="21" t="s">
        <v>16</v>
      </c>
      <c r="F331" s="30">
        <v>10241</v>
      </c>
      <c r="G331" s="30">
        <v>10506</v>
      </c>
      <c r="H331" s="30">
        <v>0</v>
      </c>
      <c r="I331" s="42">
        <f t="shared" si="28"/>
        <v>10506</v>
      </c>
      <c r="J331" s="49">
        <f t="shared" si="26"/>
        <v>1.025876379259838</v>
      </c>
      <c r="K331" s="47"/>
    </row>
    <row r="332" spans="1:11" ht="10.5" customHeight="1">
      <c r="A332" s="142"/>
      <c r="B332" s="47"/>
      <c r="C332" s="7"/>
      <c r="D332" s="20">
        <v>4430</v>
      </c>
      <c r="E332" s="21" t="s">
        <v>17</v>
      </c>
      <c r="F332" s="30">
        <v>20212</v>
      </c>
      <c r="G332" s="30">
        <v>20337</v>
      </c>
      <c r="H332" s="30">
        <v>0</v>
      </c>
      <c r="I332" s="42">
        <f t="shared" si="28"/>
        <v>20337</v>
      </c>
      <c r="J332" s="49">
        <f t="shared" si="26"/>
        <v>1.0061844448842272</v>
      </c>
      <c r="K332" s="47"/>
    </row>
    <row r="333" spans="1:11" ht="23.25" customHeight="1">
      <c r="A333" s="142"/>
      <c r="B333" s="47"/>
      <c r="C333" s="7"/>
      <c r="D333" s="20">
        <v>4440</v>
      </c>
      <c r="E333" s="27" t="s">
        <v>73</v>
      </c>
      <c r="F333" s="30">
        <v>181588</v>
      </c>
      <c r="G333" s="30">
        <v>184439</v>
      </c>
      <c r="H333" s="30">
        <v>0</v>
      </c>
      <c r="I333" s="42">
        <f t="shared" si="28"/>
        <v>184439</v>
      </c>
      <c r="J333" s="49">
        <f t="shared" si="26"/>
        <v>1.0157003766768729</v>
      </c>
      <c r="K333" s="47"/>
    </row>
    <row r="334" spans="1:11" ht="10.5" customHeight="1">
      <c r="A334" s="142"/>
      <c r="B334" s="47"/>
      <c r="C334" s="7"/>
      <c r="D334" s="20">
        <v>4480</v>
      </c>
      <c r="E334" s="21" t="s">
        <v>23</v>
      </c>
      <c r="F334" s="30">
        <v>10046</v>
      </c>
      <c r="G334" s="30">
        <v>10887</v>
      </c>
      <c r="H334" s="30">
        <v>0</v>
      </c>
      <c r="I334" s="42">
        <f t="shared" si="28"/>
        <v>10887</v>
      </c>
      <c r="J334" s="49">
        <f t="shared" si="26"/>
        <v>1.0837149114075253</v>
      </c>
      <c r="K334" s="47"/>
    </row>
    <row r="335" spans="1:11" ht="22.5" customHeight="1">
      <c r="A335" s="142"/>
      <c r="B335" s="47"/>
      <c r="C335" s="7"/>
      <c r="D335" s="20">
        <v>4520</v>
      </c>
      <c r="E335" s="27" t="s">
        <v>74</v>
      </c>
      <c r="F335" s="30">
        <v>10617</v>
      </c>
      <c r="G335" s="30">
        <v>10617</v>
      </c>
      <c r="H335" s="30">
        <v>0</v>
      </c>
      <c r="I335" s="42">
        <f t="shared" si="28"/>
        <v>10617</v>
      </c>
      <c r="J335" s="49">
        <f t="shared" si="26"/>
        <v>1</v>
      </c>
      <c r="K335" s="47"/>
    </row>
    <row r="336" spans="1:11" ht="24.75" customHeight="1">
      <c r="A336" s="142"/>
      <c r="B336" s="47"/>
      <c r="C336" s="7"/>
      <c r="D336" s="20">
        <v>6050</v>
      </c>
      <c r="E336" s="27" t="s">
        <v>77</v>
      </c>
      <c r="F336" s="30">
        <v>226564</v>
      </c>
      <c r="G336" s="30">
        <f>621000-350000-240000</f>
        <v>31000</v>
      </c>
      <c r="H336" s="30">
        <v>0</v>
      </c>
      <c r="I336" s="42">
        <f t="shared" si="28"/>
        <v>31000</v>
      </c>
      <c r="J336" s="49">
        <f t="shared" si="26"/>
        <v>0.1368266803199096</v>
      </c>
      <c r="K336" s="47"/>
    </row>
    <row r="337" spans="1:11" ht="24.75" customHeight="1">
      <c r="A337" s="142"/>
      <c r="B337" s="47"/>
      <c r="C337" s="7"/>
      <c r="D337" s="20">
        <v>6060</v>
      </c>
      <c r="E337" s="27" t="s">
        <v>78</v>
      </c>
      <c r="F337" s="30">
        <v>2000</v>
      </c>
      <c r="G337" s="30">
        <v>86000</v>
      </c>
      <c r="H337" s="30">
        <v>0</v>
      </c>
      <c r="I337" s="42">
        <f t="shared" si="28"/>
        <v>86000</v>
      </c>
      <c r="J337" s="49">
        <f t="shared" si="26"/>
        <v>43</v>
      </c>
      <c r="K337" s="47"/>
    </row>
    <row r="338" spans="1:11" ht="10.5" customHeight="1">
      <c r="A338" s="142"/>
      <c r="B338" s="144">
        <v>85204</v>
      </c>
      <c r="C338" s="16"/>
      <c r="D338" s="18"/>
      <c r="E338" s="19" t="s">
        <v>56</v>
      </c>
      <c r="F338" s="29">
        <f>SUM(F339:F343)</f>
        <v>511600</v>
      </c>
      <c r="G338" s="29">
        <f>SUM(G339:G343)</f>
        <v>644662</v>
      </c>
      <c r="H338" s="29">
        <f>SUM(H339:H343)</f>
        <v>0</v>
      </c>
      <c r="I338" s="46">
        <f>SUM(I339:I343)</f>
        <v>644662</v>
      </c>
      <c r="J338" s="48">
        <f t="shared" si="26"/>
        <v>1.2600899139953088</v>
      </c>
      <c r="K338" s="47"/>
    </row>
    <row r="339" spans="1:11" ht="10.5" customHeight="1">
      <c r="A339" s="142"/>
      <c r="B339" s="47"/>
      <c r="C339" s="7"/>
      <c r="D339" s="20">
        <v>3110</v>
      </c>
      <c r="E339" s="21" t="s">
        <v>54</v>
      </c>
      <c r="F339" s="30">
        <v>485720</v>
      </c>
      <c r="G339" s="30">
        <v>614944</v>
      </c>
      <c r="H339" s="30">
        <v>0</v>
      </c>
      <c r="I339" s="42">
        <f>SUM(G339:H339)</f>
        <v>614944</v>
      </c>
      <c r="J339" s="49">
        <f t="shared" si="26"/>
        <v>1.2660462818084492</v>
      </c>
      <c r="K339" s="47"/>
    </row>
    <row r="340" spans="1:11" ht="10.5" customHeight="1">
      <c r="A340" s="142"/>
      <c r="B340" s="47"/>
      <c r="C340" s="7"/>
      <c r="D340" s="20">
        <v>4110</v>
      </c>
      <c r="E340" s="21" t="s">
        <v>11</v>
      </c>
      <c r="F340" s="30">
        <v>3493</v>
      </c>
      <c r="G340" s="30">
        <v>3961</v>
      </c>
      <c r="H340" s="30">
        <v>0</v>
      </c>
      <c r="I340" s="42">
        <f>SUM(G340:H340)</f>
        <v>3961</v>
      </c>
      <c r="J340" s="49">
        <f t="shared" si="26"/>
        <v>1.1339822502147152</v>
      </c>
      <c r="K340" s="47"/>
    </row>
    <row r="341" spans="1:11" ht="10.5" customHeight="1">
      <c r="A341" s="142"/>
      <c r="B341" s="47"/>
      <c r="C341" s="7"/>
      <c r="D341" s="20">
        <v>4120</v>
      </c>
      <c r="E341" s="21" t="s">
        <v>12</v>
      </c>
      <c r="F341" s="30">
        <v>527</v>
      </c>
      <c r="G341" s="30">
        <v>597</v>
      </c>
      <c r="H341" s="30">
        <v>0</v>
      </c>
      <c r="I341" s="42">
        <f>SUM(G341:H341)</f>
        <v>597</v>
      </c>
      <c r="J341" s="49">
        <f t="shared" si="26"/>
        <v>1.1328273244781784</v>
      </c>
      <c r="K341" s="47"/>
    </row>
    <row r="342" spans="1:11" ht="10.5" customHeight="1">
      <c r="A342" s="142"/>
      <c r="B342" s="47"/>
      <c r="C342" s="7"/>
      <c r="D342" s="20">
        <v>4210</v>
      </c>
      <c r="E342" s="21" t="s">
        <v>13</v>
      </c>
      <c r="F342" s="30">
        <v>381</v>
      </c>
      <c r="G342" s="30">
        <v>800</v>
      </c>
      <c r="H342" s="30">
        <v>0</v>
      </c>
      <c r="I342" s="42">
        <f>SUM(G342:H342)</f>
        <v>800</v>
      </c>
      <c r="J342" s="49">
        <f t="shared" si="26"/>
        <v>2.099737532808399</v>
      </c>
      <c r="K342" s="47"/>
    </row>
    <row r="343" spans="1:11" ht="10.5" customHeight="1">
      <c r="A343" s="142"/>
      <c r="B343" s="47"/>
      <c r="C343" s="7"/>
      <c r="D343" s="20">
        <v>4300</v>
      </c>
      <c r="E343" s="21" t="s">
        <v>8</v>
      </c>
      <c r="F343" s="30">
        <v>21479</v>
      </c>
      <c r="G343" s="30">
        <v>24360</v>
      </c>
      <c r="H343" s="30">
        <v>0</v>
      </c>
      <c r="I343" s="42">
        <f>SUM(G343:H343)</f>
        <v>24360</v>
      </c>
      <c r="J343" s="49">
        <f t="shared" si="26"/>
        <v>1.1341310116858327</v>
      </c>
      <c r="K343" s="47"/>
    </row>
    <row r="344" spans="1:11" ht="24.75" customHeight="1">
      <c r="A344" s="142"/>
      <c r="B344" s="144">
        <v>85216</v>
      </c>
      <c r="C344" s="16"/>
      <c r="D344" s="18"/>
      <c r="E344" s="56" t="s">
        <v>102</v>
      </c>
      <c r="F344" s="29">
        <f>+F345</f>
        <v>35000</v>
      </c>
      <c r="G344" s="29">
        <f>SUM(G345)</f>
        <v>0</v>
      </c>
      <c r="H344" s="29">
        <f>SUM(H345)</f>
        <v>36600</v>
      </c>
      <c r="I344" s="41">
        <f>SUM(I345)</f>
        <v>36600</v>
      </c>
      <c r="J344" s="48">
        <f t="shared" si="26"/>
        <v>1.0457142857142858</v>
      </c>
      <c r="K344" s="47"/>
    </row>
    <row r="345" spans="1:11" ht="10.5" customHeight="1">
      <c r="A345" s="143"/>
      <c r="B345" s="136"/>
      <c r="C345" s="69"/>
      <c r="D345" s="70">
        <v>3110</v>
      </c>
      <c r="E345" s="71" t="s">
        <v>54</v>
      </c>
      <c r="F345" s="35">
        <v>35000</v>
      </c>
      <c r="G345" s="35">
        <v>0</v>
      </c>
      <c r="H345" s="35">
        <v>36600</v>
      </c>
      <c r="I345" s="72">
        <f>SUM(G345:H345)</f>
        <v>36600</v>
      </c>
      <c r="J345" s="49">
        <f t="shared" si="26"/>
        <v>1.0457142857142858</v>
      </c>
      <c r="K345" s="47"/>
    </row>
    <row r="346" spans="1:11" ht="10.5" customHeight="1">
      <c r="A346" s="142"/>
      <c r="B346" s="184">
        <v>85218</v>
      </c>
      <c r="C346" s="62"/>
      <c r="D346" s="63"/>
      <c r="E346" s="64" t="s">
        <v>57</v>
      </c>
      <c r="F346" s="65">
        <f>SUM(F353:F358,F347:F352)</f>
        <v>360645</v>
      </c>
      <c r="G346" s="65">
        <f>SUM(G353:G358,G347:G352)</f>
        <v>370438</v>
      </c>
      <c r="H346" s="65">
        <f>SUM(H353:H358,H347:H352)</f>
        <v>0</v>
      </c>
      <c r="I346" s="65">
        <f>SUM(I353:I358,I347:I352)</f>
        <v>370438</v>
      </c>
      <c r="J346" s="67">
        <f t="shared" si="26"/>
        <v>1.0271541266342248</v>
      </c>
      <c r="K346" s="47"/>
    </row>
    <row r="347" spans="1:11" ht="23.25" customHeight="1">
      <c r="A347" s="174"/>
      <c r="B347" s="150"/>
      <c r="C347" s="175"/>
      <c r="D347" s="20">
        <v>3020</v>
      </c>
      <c r="E347" s="27" t="s">
        <v>71</v>
      </c>
      <c r="F347" s="30">
        <v>250</v>
      </c>
      <c r="G347" s="30">
        <v>250</v>
      </c>
      <c r="H347" s="30">
        <v>0</v>
      </c>
      <c r="I347" s="42">
        <f aca="true" t="shared" si="29" ref="I347:I358">SUM(G347:H347)</f>
        <v>250</v>
      </c>
      <c r="J347" s="49">
        <f t="shared" si="26"/>
        <v>1</v>
      </c>
      <c r="K347" s="47"/>
    </row>
    <row r="348" spans="1:11" ht="12" customHeight="1">
      <c r="A348" s="174"/>
      <c r="B348" s="142"/>
      <c r="C348" s="175"/>
      <c r="D348" s="20">
        <v>4010</v>
      </c>
      <c r="E348" s="21" t="s">
        <v>70</v>
      </c>
      <c r="F348" s="30">
        <v>200797</v>
      </c>
      <c r="G348" s="30">
        <v>209733</v>
      </c>
      <c r="H348" s="30">
        <v>0</v>
      </c>
      <c r="I348" s="42">
        <f t="shared" si="29"/>
        <v>209733</v>
      </c>
      <c r="J348" s="49">
        <f t="shared" si="26"/>
        <v>1.044502656912205</v>
      </c>
      <c r="K348" s="47"/>
    </row>
    <row r="349" spans="1:11" ht="10.5" customHeight="1">
      <c r="A349" s="174"/>
      <c r="B349" s="142"/>
      <c r="C349" s="175"/>
      <c r="D349" s="20">
        <v>4040</v>
      </c>
      <c r="E349" s="21" t="s">
        <v>10</v>
      </c>
      <c r="F349" s="30">
        <v>16094</v>
      </c>
      <c r="G349" s="30">
        <v>17493</v>
      </c>
      <c r="H349" s="30">
        <v>0</v>
      </c>
      <c r="I349" s="42">
        <f t="shared" si="29"/>
        <v>17493</v>
      </c>
      <c r="J349" s="49">
        <f t="shared" si="26"/>
        <v>1.0869268050205045</v>
      </c>
      <c r="K349" s="47"/>
    </row>
    <row r="350" spans="1:11" ht="10.5" customHeight="1">
      <c r="A350" s="174"/>
      <c r="B350" s="142"/>
      <c r="C350" s="175"/>
      <c r="D350" s="20">
        <v>4110</v>
      </c>
      <c r="E350" s="21" t="s">
        <v>11</v>
      </c>
      <c r="F350" s="30">
        <v>38616</v>
      </c>
      <c r="G350" s="30">
        <v>39906</v>
      </c>
      <c r="H350" s="30">
        <v>0</v>
      </c>
      <c r="I350" s="42">
        <f t="shared" si="29"/>
        <v>39906</v>
      </c>
      <c r="J350" s="49">
        <f t="shared" si="26"/>
        <v>1.033405842137974</v>
      </c>
      <c r="K350" s="47"/>
    </row>
    <row r="351" spans="1:11" ht="10.5" customHeight="1">
      <c r="A351" s="174"/>
      <c r="B351" s="142"/>
      <c r="C351" s="175"/>
      <c r="D351" s="20">
        <v>4120</v>
      </c>
      <c r="E351" s="21" t="s">
        <v>12</v>
      </c>
      <c r="F351" s="30">
        <v>4995</v>
      </c>
      <c r="G351" s="30">
        <v>5514</v>
      </c>
      <c r="H351" s="30">
        <v>0</v>
      </c>
      <c r="I351" s="42">
        <f t="shared" si="29"/>
        <v>5514</v>
      </c>
      <c r="J351" s="49">
        <f t="shared" si="26"/>
        <v>1.1039039039039038</v>
      </c>
      <c r="K351" s="47"/>
    </row>
    <row r="352" spans="1:11" ht="10.5" customHeight="1">
      <c r="A352" s="174"/>
      <c r="B352" s="142"/>
      <c r="C352" s="176"/>
      <c r="D352" s="70">
        <v>4210</v>
      </c>
      <c r="E352" s="71" t="s">
        <v>13</v>
      </c>
      <c r="F352" s="35">
        <v>21828</v>
      </c>
      <c r="G352" s="35">
        <v>21828</v>
      </c>
      <c r="H352" s="35">
        <v>0</v>
      </c>
      <c r="I352" s="72">
        <f t="shared" si="29"/>
        <v>21828</v>
      </c>
      <c r="J352" s="49">
        <f t="shared" si="26"/>
        <v>1</v>
      </c>
      <c r="K352" s="77">
        <f>SUM(G350:G351)</f>
        <v>45420</v>
      </c>
    </row>
    <row r="353" spans="1:11" ht="10.5" customHeight="1">
      <c r="A353" s="174"/>
      <c r="B353" s="142"/>
      <c r="C353" s="175"/>
      <c r="D353" s="20">
        <v>4260</v>
      </c>
      <c r="E353" s="21" t="s">
        <v>14</v>
      </c>
      <c r="F353" s="30">
        <v>2000</v>
      </c>
      <c r="G353" s="30">
        <v>2000</v>
      </c>
      <c r="H353" s="30">
        <v>0</v>
      </c>
      <c r="I353" s="42">
        <f t="shared" si="29"/>
        <v>2000</v>
      </c>
      <c r="J353" s="49">
        <f t="shared" si="26"/>
        <v>1</v>
      </c>
      <c r="K353" s="47"/>
    </row>
    <row r="354" spans="1:11" ht="10.5" customHeight="1">
      <c r="A354" s="174"/>
      <c r="B354" s="142"/>
      <c r="C354" s="175"/>
      <c r="D354" s="20">
        <v>4300</v>
      </c>
      <c r="E354" s="21" t="s">
        <v>8</v>
      </c>
      <c r="F354" s="30">
        <v>65048</v>
      </c>
      <c r="G354" s="30">
        <v>62959</v>
      </c>
      <c r="H354" s="30">
        <v>0</v>
      </c>
      <c r="I354" s="42">
        <f t="shared" si="29"/>
        <v>62959</v>
      </c>
      <c r="J354" s="49">
        <f t="shared" si="26"/>
        <v>0.9678852539663018</v>
      </c>
      <c r="K354" s="47"/>
    </row>
    <row r="355" spans="1:11" ht="10.5" customHeight="1">
      <c r="A355" s="174"/>
      <c r="B355" s="142"/>
      <c r="C355" s="175"/>
      <c r="D355" s="20">
        <v>4410</v>
      </c>
      <c r="E355" s="21" t="s">
        <v>16</v>
      </c>
      <c r="F355" s="30">
        <v>4156</v>
      </c>
      <c r="G355" s="30">
        <v>3428</v>
      </c>
      <c r="H355" s="30">
        <v>0</v>
      </c>
      <c r="I355" s="42">
        <f t="shared" si="29"/>
        <v>3428</v>
      </c>
      <c r="J355" s="49">
        <f t="shared" si="26"/>
        <v>0.8248315688161694</v>
      </c>
      <c r="K355" s="77">
        <f>SUM(G347,G352:G357)</f>
        <v>91237</v>
      </c>
    </row>
    <row r="356" spans="1:11" ht="10.5" customHeight="1">
      <c r="A356" s="174"/>
      <c r="B356" s="142"/>
      <c r="C356" s="175"/>
      <c r="D356" s="20">
        <v>4420</v>
      </c>
      <c r="E356" s="21" t="s">
        <v>32</v>
      </c>
      <c r="F356" s="30">
        <v>572</v>
      </c>
      <c r="G356" s="30">
        <v>572</v>
      </c>
      <c r="H356" s="30">
        <v>0</v>
      </c>
      <c r="I356" s="42">
        <f t="shared" si="29"/>
        <v>572</v>
      </c>
      <c r="J356" s="49">
        <f t="shared" si="26"/>
        <v>1</v>
      </c>
      <c r="K356" s="47"/>
    </row>
    <row r="357" spans="1:11" ht="10.5" customHeight="1">
      <c r="A357" s="174"/>
      <c r="B357" s="142"/>
      <c r="C357" s="175"/>
      <c r="D357" s="20">
        <v>4430</v>
      </c>
      <c r="E357" s="21" t="s">
        <v>17</v>
      </c>
      <c r="F357" s="30">
        <v>200</v>
      </c>
      <c r="G357" s="30">
        <v>200</v>
      </c>
      <c r="H357" s="30">
        <v>0</v>
      </c>
      <c r="I357" s="42">
        <f t="shared" si="29"/>
        <v>200</v>
      </c>
      <c r="J357" s="49">
        <f aca="true" t="shared" si="30" ref="J357:J420">+I357/F357</f>
        <v>1</v>
      </c>
      <c r="K357" s="47"/>
    </row>
    <row r="358" spans="1:11" ht="21.75" customHeight="1">
      <c r="A358" s="174"/>
      <c r="B358" s="143"/>
      <c r="C358" s="175"/>
      <c r="D358" s="20">
        <v>4440</v>
      </c>
      <c r="E358" s="27" t="s">
        <v>73</v>
      </c>
      <c r="F358" s="30">
        <v>6089</v>
      </c>
      <c r="G358" s="30">
        <v>6555</v>
      </c>
      <c r="H358" s="30">
        <v>0</v>
      </c>
      <c r="I358" s="42">
        <f t="shared" si="29"/>
        <v>6555</v>
      </c>
      <c r="J358" s="49">
        <f t="shared" si="30"/>
        <v>1.076531450156019</v>
      </c>
      <c r="K358" s="47"/>
    </row>
    <row r="359" spans="1:11" ht="33" customHeight="1">
      <c r="A359" s="142"/>
      <c r="B359" s="183">
        <v>85220</v>
      </c>
      <c r="C359" s="15"/>
      <c r="D359" s="14"/>
      <c r="E359" s="53" t="s">
        <v>103</v>
      </c>
      <c r="F359" s="31">
        <f>SUM(F360)</f>
        <v>62400</v>
      </c>
      <c r="G359" s="31">
        <f>SUM(G360)</f>
        <v>80000</v>
      </c>
      <c r="H359" s="31">
        <f>SUM(H360)</f>
        <v>0</v>
      </c>
      <c r="I359" s="43">
        <f>SUM(I360)</f>
        <v>80000</v>
      </c>
      <c r="J359" s="48">
        <f t="shared" si="30"/>
        <v>1.2820512820512822</v>
      </c>
      <c r="K359" s="47"/>
    </row>
    <row r="360" spans="1:11" ht="45" customHeight="1">
      <c r="A360" s="142"/>
      <c r="B360" s="47"/>
      <c r="C360" s="2"/>
      <c r="D360" s="24">
        <v>2830</v>
      </c>
      <c r="E360" s="54" t="s">
        <v>123</v>
      </c>
      <c r="F360" s="33">
        <v>62400</v>
      </c>
      <c r="G360" s="33">
        <v>80000</v>
      </c>
      <c r="H360" s="33">
        <v>0</v>
      </c>
      <c r="I360" s="45">
        <f>SUM(G360:H360)</f>
        <v>80000</v>
      </c>
      <c r="J360" s="49">
        <f t="shared" si="30"/>
        <v>1.2820512820512822</v>
      </c>
      <c r="K360" s="47"/>
    </row>
    <row r="361" spans="1:11" ht="14.25" customHeight="1">
      <c r="A361" s="142"/>
      <c r="B361" s="144">
        <v>85226</v>
      </c>
      <c r="C361" s="16"/>
      <c r="D361" s="18"/>
      <c r="E361" s="19" t="s">
        <v>114</v>
      </c>
      <c r="F361" s="29">
        <f>SUM(F362:F366)</f>
        <v>16850</v>
      </c>
      <c r="G361" s="29">
        <f>SUM(G362:G366)</f>
        <v>16845</v>
      </c>
      <c r="H361" s="29">
        <f>SUM(H362:H366)</f>
        <v>0</v>
      </c>
      <c r="I361" s="29">
        <f>SUM(I362:I366)</f>
        <v>16845</v>
      </c>
      <c r="J361" s="48">
        <f t="shared" si="30"/>
        <v>0.9997032640949555</v>
      </c>
      <c r="K361" s="47"/>
    </row>
    <row r="362" spans="1:11" ht="10.5" customHeight="1">
      <c r="A362" s="142"/>
      <c r="B362" s="148"/>
      <c r="C362" s="7"/>
      <c r="D362" s="20">
        <v>4010</v>
      </c>
      <c r="E362" s="21" t="s">
        <v>70</v>
      </c>
      <c r="F362" s="84">
        <v>9500</v>
      </c>
      <c r="G362" s="84">
        <v>9491</v>
      </c>
      <c r="H362" s="84">
        <v>0</v>
      </c>
      <c r="I362" s="42">
        <f>SUM(G362:H362)</f>
        <v>9491</v>
      </c>
      <c r="J362" s="49">
        <f t="shared" si="30"/>
        <v>0.9990526315789474</v>
      </c>
      <c r="K362" s="47"/>
    </row>
    <row r="363" spans="1:11" ht="11.25" customHeight="1">
      <c r="A363" s="142"/>
      <c r="B363" s="148"/>
      <c r="C363" s="7"/>
      <c r="D363" s="20">
        <v>4110</v>
      </c>
      <c r="E363" s="21" t="s">
        <v>11</v>
      </c>
      <c r="F363" s="84">
        <v>1699</v>
      </c>
      <c r="G363" s="84">
        <v>1697</v>
      </c>
      <c r="H363" s="84">
        <v>0</v>
      </c>
      <c r="I363" s="42">
        <f>SUM(G363:H363)</f>
        <v>1697</v>
      </c>
      <c r="J363" s="49">
        <f t="shared" si="30"/>
        <v>0.9988228369629194</v>
      </c>
      <c r="K363" s="47"/>
    </row>
    <row r="364" spans="1:11" ht="12.75" customHeight="1">
      <c r="A364" s="142"/>
      <c r="B364" s="148"/>
      <c r="C364" s="7"/>
      <c r="D364" s="20">
        <v>4120</v>
      </c>
      <c r="E364" s="21" t="s">
        <v>12</v>
      </c>
      <c r="F364" s="84">
        <v>201</v>
      </c>
      <c r="G364" s="84">
        <v>207</v>
      </c>
      <c r="H364" s="84">
        <v>0</v>
      </c>
      <c r="I364" s="42">
        <f>SUM(G364:H364)</f>
        <v>207</v>
      </c>
      <c r="J364" s="49">
        <f t="shared" si="30"/>
        <v>1.0298507462686568</v>
      </c>
      <c r="K364" s="77">
        <f>SUM(G363:G364)</f>
        <v>1904</v>
      </c>
    </row>
    <row r="365" spans="1:11" ht="11.25" customHeight="1">
      <c r="A365" s="142"/>
      <c r="B365" s="47"/>
      <c r="C365" s="7"/>
      <c r="D365" s="20">
        <v>4210</v>
      </c>
      <c r="E365" s="21" t="s">
        <v>13</v>
      </c>
      <c r="F365" s="30">
        <v>980</v>
      </c>
      <c r="G365" s="30">
        <v>200</v>
      </c>
      <c r="H365" s="30">
        <v>0</v>
      </c>
      <c r="I365" s="42">
        <f>SUM(G365:H365)</f>
        <v>200</v>
      </c>
      <c r="J365" s="49">
        <f t="shared" si="30"/>
        <v>0.20408163265306123</v>
      </c>
      <c r="K365" s="47"/>
    </row>
    <row r="366" spans="1:11" ht="12.75" customHeight="1">
      <c r="A366" s="142"/>
      <c r="B366" s="47"/>
      <c r="C366" s="7"/>
      <c r="D366" s="20">
        <v>4300</v>
      </c>
      <c r="E366" s="21" t="s">
        <v>8</v>
      </c>
      <c r="F366" s="30">
        <v>4470</v>
      </c>
      <c r="G366" s="30">
        <v>5250</v>
      </c>
      <c r="H366" s="30">
        <v>0</v>
      </c>
      <c r="I366" s="42">
        <f>SUM(G366:H366)</f>
        <v>5250</v>
      </c>
      <c r="J366" s="49">
        <f t="shared" si="30"/>
        <v>1.174496644295302</v>
      </c>
      <c r="K366" s="77">
        <f>SUM(G365:G366)</f>
        <v>5450</v>
      </c>
    </row>
    <row r="367" spans="1:11" ht="12.75" customHeight="1">
      <c r="A367" s="142"/>
      <c r="B367" s="144">
        <v>85295</v>
      </c>
      <c r="C367" s="16"/>
      <c r="D367" s="18"/>
      <c r="E367" s="19" t="s">
        <v>25</v>
      </c>
      <c r="F367" s="29">
        <f>+F368</f>
        <v>0</v>
      </c>
      <c r="G367" s="29">
        <f>+G368</f>
        <v>5000</v>
      </c>
      <c r="H367" s="29">
        <f>+H368</f>
        <v>0</v>
      </c>
      <c r="I367" s="29">
        <f>+I368</f>
        <v>5000</v>
      </c>
      <c r="J367" s="48" t="e">
        <f t="shared" si="30"/>
        <v>#DIV/0!</v>
      </c>
      <c r="K367" s="47"/>
    </row>
    <row r="368" spans="1:11" ht="12.75" customHeight="1">
      <c r="A368" s="143"/>
      <c r="B368" s="47"/>
      <c r="C368" s="7"/>
      <c r="D368" s="20">
        <v>4300</v>
      </c>
      <c r="E368" s="21" t="s">
        <v>8</v>
      </c>
      <c r="F368" s="30">
        <v>0</v>
      </c>
      <c r="G368" s="30">
        <v>5000</v>
      </c>
      <c r="H368" s="30">
        <v>0</v>
      </c>
      <c r="I368" s="42">
        <f>SUM(G368:H368)</f>
        <v>5000</v>
      </c>
      <c r="J368" s="49" t="e">
        <f t="shared" si="30"/>
        <v>#DIV/0!</v>
      </c>
      <c r="K368" s="47"/>
    </row>
    <row r="369" spans="1:11" ht="21.75" customHeight="1">
      <c r="A369" s="151">
        <v>853</v>
      </c>
      <c r="B369" s="8"/>
      <c r="C369" s="8"/>
      <c r="D369" s="12"/>
      <c r="E369" s="82" t="s">
        <v>121</v>
      </c>
      <c r="F369" s="28">
        <f>SUM(F370,F381,F395,F397)</f>
        <v>966666</v>
      </c>
      <c r="G369" s="124">
        <f>SUM(G370,G381,G395,G397)</f>
        <v>847566</v>
      </c>
      <c r="H369" s="28">
        <f>SUM(H370,H381,H395,H397)</f>
        <v>90200</v>
      </c>
      <c r="I369" s="28">
        <f>SUM(I370,I381,I395,I397)</f>
        <v>937766</v>
      </c>
      <c r="J369" s="50">
        <f t="shared" si="30"/>
        <v>0.9701034276575363</v>
      </c>
      <c r="K369" s="47"/>
    </row>
    <row r="370" spans="1:11" ht="23.25" customHeight="1">
      <c r="A370" s="150"/>
      <c r="B370" s="144">
        <v>85321</v>
      </c>
      <c r="C370" s="16"/>
      <c r="D370" s="18"/>
      <c r="E370" s="56" t="s">
        <v>104</v>
      </c>
      <c r="F370" s="29">
        <f>SUM(F371:F380)</f>
        <v>114900</v>
      </c>
      <c r="G370" s="123">
        <f>SUM(G371:G380)</f>
        <v>0</v>
      </c>
      <c r="H370" s="29">
        <f>SUM(H371:H380)</f>
        <v>90200</v>
      </c>
      <c r="I370" s="29">
        <f>SUM(I371:I380)</f>
        <v>90200</v>
      </c>
      <c r="J370" s="48">
        <f t="shared" si="30"/>
        <v>0.7850304612706701</v>
      </c>
      <c r="K370" s="47"/>
    </row>
    <row r="371" spans="1:11" ht="12" customHeight="1">
      <c r="A371" s="142"/>
      <c r="B371" s="47"/>
      <c r="C371" s="7"/>
      <c r="D371" s="20">
        <v>4010</v>
      </c>
      <c r="E371" s="21" t="s">
        <v>70</v>
      </c>
      <c r="F371" s="30">
        <v>30362</v>
      </c>
      <c r="G371" s="30">
        <v>0</v>
      </c>
      <c r="H371" s="30">
        <v>32462</v>
      </c>
      <c r="I371" s="42">
        <f aca="true" t="shared" si="31" ref="I371:I380">SUM(G371:H371)</f>
        <v>32462</v>
      </c>
      <c r="J371" s="49">
        <f t="shared" si="30"/>
        <v>1.0691654041235754</v>
      </c>
      <c r="K371" s="47"/>
    </row>
    <row r="372" spans="1:11" ht="10.5" customHeight="1">
      <c r="A372" s="142"/>
      <c r="B372" s="47"/>
      <c r="C372" s="7"/>
      <c r="D372" s="20">
        <v>4040</v>
      </c>
      <c r="E372" s="21" t="s">
        <v>10</v>
      </c>
      <c r="F372" s="30">
        <v>1588</v>
      </c>
      <c r="G372" s="30">
        <v>0</v>
      </c>
      <c r="H372" s="30">
        <v>2786</v>
      </c>
      <c r="I372" s="42">
        <f t="shared" si="31"/>
        <v>2786</v>
      </c>
      <c r="J372" s="49">
        <f t="shared" si="30"/>
        <v>1.7544080604534005</v>
      </c>
      <c r="K372" s="47"/>
    </row>
    <row r="373" spans="1:11" ht="10.5" customHeight="1">
      <c r="A373" s="142"/>
      <c r="B373" s="47"/>
      <c r="C373" s="7"/>
      <c r="D373" s="20">
        <v>4110</v>
      </c>
      <c r="E373" s="21" t="s">
        <v>11</v>
      </c>
      <c r="F373" s="30">
        <v>8908</v>
      </c>
      <c r="G373" s="30">
        <v>0</v>
      </c>
      <c r="H373" s="30">
        <v>7300</v>
      </c>
      <c r="I373" s="42">
        <f t="shared" si="31"/>
        <v>7300</v>
      </c>
      <c r="J373" s="49">
        <f t="shared" si="30"/>
        <v>0.819488100583745</v>
      </c>
      <c r="K373" s="77">
        <f>SUM(H373:H374)</f>
        <v>8321</v>
      </c>
    </row>
    <row r="374" spans="1:11" ht="10.5" customHeight="1">
      <c r="A374" s="142"/>
      <c r="B374" s="47"/>
      <c r="C374" s="7"/>
      <c r="D374" s="20">
        <v>4120</v>
      </c>
      <c r="E374" s="21" t="s">
        <v>12</v>
      </c>
      <c r="F374" s="30">
        <v>1065</v>
      </c>
      <c r="G374" s="30">
        <v>0</v>
      </c>
      <c r="H374" s="30">
        <v>1021</v>
      </c>
      <c r="I374" s="42">
        <f t="shared" si="31"/>
        <v>1021</v>
      </c>
      <c r="J374" s="49">
        <f t="shared" si="30"/>
        <v>0.9586854460093897</v>
      </c>
      <c r="K374" s="47"/>
    </row>
    <row r="375" spans="1:11" ht="10.5" customHeight="1">
      <c r="A375" s="142"/>
      <c r="B375" s="47"/>
      <c r="C375" s="7"/>
      <c r="D375" s="20">
        <v>4210</v>
      </c>
      <c r="E375" s="21" t="s">
        <v>13</v>
      </c>
      <c r="F375" s="30">
        <v>11194</v>
      </c>
      <c r="G375" s="30">
        <v>0</v>
      </c>
      <c r="H375" s="30">
        <v>3200</v>
      </c>
      <c r="I375" s="42">
        <f t="shared" si="31"/>
        <v>3200</v>
      </c>
      <c r="J375" s="49">
        <f t="shared" si="30"/>
        <v>0.2858674289798106</v>
      </c>
      <c r="K375" s="47"/>
    </row>
    <row r="376" spans="1:11" ht="10.5" customHeight="1">
      <c r="A376" s="142"/>
      <c r="B376" s="47"/>
      <c r="C376" s="7"/>
      <c r="D376" s="20">
        <v>4270</v>
      </c>
      <c r="E376" s="21" t="s">
        <v>15</v>
      </c>
      <c r="F376" s="30">
        <v>3820</v>
      </c>
      <c r="G376" s="30">
        <v>0</v>
      </c>
      <c r="H376" s="30">
        <v>0</v>
      </c>
      <c r="I376" s="42">
        <f t="shared" si="31"/>
        <v>0</v>
      </c>
      <c r="J376" s="49">
        <f t="shared" si="30"/>
        <v>0</v>
      </c>
      <c r="K376" s="47"/>
    </row>
    <row r="377" spans="1:11" ht="10.5" customHeight="1">
      <c r="A377" s="142"/>
      <c r="B377" s="47"/>
      <c r="C377" s="7"/>
      <c r="D377" s="20">
        <v>4300</v>
      </c>
      <c r="E377" s="21" t="s">
        <v>8</v>
      </c>
      <c r="F377" s="30">
        <v>43883</v>
      </c>
      <c r="G377" s="30">
        <v>0</v>
      </c>
      <c r="H377" s="30">
        <v>42363</v>
      </c>
      <c r="I377" s="42">
        <f t="shared" si="31"/>
        <v>42363</v>
      </c>
      <c r="J377" s="49">
        <f t="shared" si="30"/>
        <v>0.9653624410363922</v>
      </c>
      <c r="K377" s="77">
        <f>SUM(H375:H378)</f>
        <v>45596</v>
      </c>
    </row>
    <row r="378" spans="1:11" ht="10.5" customHeight="1">
      <c r="A378" s="142"/>
      <c r="B378" s="47"/>
      <c r="C378" s="7"/>
      <c r="D378" s="20">
        <v>4410</v>
      </c>
      <c r="E378" s="21" t="s">
        <v>16</v>
      </c>
      <c r="F378" s="30">
        <v>65</v>
      </c>
      <c r="G378" s="30">
        <v>0</v>
      </c>
      <c r="H378" s="30">
        <v>33</v>
      </c>
      <c r="I378" s="42">
        <f t="shared" si="31"/>
        <v>33</v>
      </c>
      <c r="J378" s="49">
        <f t="shared" si="30"/>
        <v>0.5076923076923077</v>
      </c>
      <c r="K378" s="47"/>
    </row>
    <row r="379" spans="1:11" ht="23.25" customHeight="1">
      <c r="A379" s="142"/>
      <c r="B379" s="47"/>
      <c r="C379" s="7"/>
      <c r="D379" s="20">
        <v>4440</v>
      </c>
      <c r="E379" s="27" t="s">
        <v>73</v>
      </c>
      <c r="F379" s="30">
        <v>1015</v>
      </c>
      <c r="G379" s="30">
        <v>0</v>
      </c>
      <c r="H379" s="30">
        <v>1035</v>
      </c>
      <c r="I379" s="42">
        <f t="shared" si="31"/>
        <v>1035</v>
      </c>
      <c r="J379" s="49">
        <f t="shared" si="30"/>
        <v>1.019704433497537</v>
      </c>
      <c r="K379" s="47"/>
    </row>
    <row r="380" spans="1:11" ht="12.75" customHeight="1">
      <c r="A380" s="143"/>
      <c r="B380" s="136"/>
      <c r="C380" s="69"/>
      <c r="D380" s="70">
        <v>6060</v>
      </c>
      <c r="E380" s="73" t="s">
        <v>78</v>
      </c>
      <c r="F380" s="35">
        <v>13000</v>
      </c>
      <c r="G380" s="35">
        <v>0</v>
      </c>
      <c r="H380" s="35">
        <v>0</v>
      </c>
      <c r="I380" s="72">
        <f t="shared" si="31"/>
        <v>0</v>
      </c>
      <c r="J380" s="49">
        <f t="shared" si="30"/>
        <v>0</v>
      </c>
      <c r="K380" s="47"/>
    </row>
    <row r="381" spans="1:11" ht="10.5" customHeight="1">
      <c r="A381" s="142"/>
      <c r="B381" s="184">
        <v>85333</v>
      </c>
      <c r="C381" s="62"/>
      <c r="D381" s="63"/>
      <c r="E381" s="64" t="s">
        <v>58</v>
      </c>
      <c r="F381" s="65">
        <f>SUM(F382:F394)</f>
        <v>825900</v>
      </c>
      <c r="G381" s="65">
        <f>SUM(G382:G394)</f>
        <v>829785</v>
      </c>
      <c r="H381" s="65">
        <f>SUM(H382:H394)</f>
        <v>0</v>
      </c>
      <c r="I381" s="65">
        <f>SUM(I382:I394)</f>
        <v>829785</v>
      </c>
      <c r="J381" s="67">
        <f t="shared" si="30"/>
        <v>1.0047039593171085</v>
      </c>
      <c r="K381" s="47"/>
    </row>
    <row r="382" spans="1:11" ht="21.75" customHeight="1">
      <c r="A382" s="174"/>
      <c r="B382" s="150"/>
      <c r="C382" s="175"/>
      <c r="D382" s="20">
        <v>3020</v>
      </c>
      <c r="E382" s="27" t="s">
        <v>71</v>
      </c>
      <c r="F382" s="30">
        <v>4250</v>
      </c>
      <c r="G382" s="30">
        <v>3200</v>
      </c>
      <c r="H382" s="30">
        <v>0</v>
      </c>
      <c r="I382" s="42">
        <f aca="true" t="shared" si="32" ref="I382:I394">SUM(G382:H382)</f>
        <v>3200</v>
      </c>
      <c r="J382" s="49">
        <f t="shared" si="30"/>
        <v>0.7529411764705882</v>
      </c>
      <c r="K382" s="47"/>
    </row>
    <row r="383" spans="1:11" ht="12.75" customHeight="1">
      <c r="A383" s="174"/>
      <c r="B383" s="142"/>
      <c r="C383" s="175"/>
      <c r="D383" s="20">
        <v>4010</v>
      </c>
      <c r="E383" s="21" t="s">
        <v>70</v>
      </c>
      <c r="F383" s="30">
        <v>487482</v>
      </c>
      <c r="G383" s="30">
        <v>510033</v>
      </c>
      <c r="H383" s="30">
        <v>0</v>
      </c>
      <c r="I383" s="42">
        <f t="shared" si="32"/>
        <v>510033</v>
      </c>
      <c r="J383" s="49">
        <f t="shared" si="30"/>
        <v>1.0462601696062623</v>
      </c>
      <c r="K383" s="47"/>
    </row>
    <row r="384" spans="1:11" ht="10.5" customHeight="1">
      <c r="A384" s="174"/>
      <c r="B384" s="142"/>
      <c r="C384" s="175"/>
      <c r="D384" s="20">
        <v>4040</v>
      </c>
      <c r="E384" s="21" t="s">
        <v>10</v>
      </c>
      <c r="F384" s="30">
        <v>37234</v>
      </c>
      <c r="G384" s="30">
        <v>42100</v>
      </c>
      <c r="H384" s="30">
        <v>0</v>
      </c>
      <c r="I384" s="42">
        <f t="shared" si="32"/>
        <v>42100</v>
      </c>
      <c r="J384" s="49">
        <f t="shared" si="30"/>
        <v>1.130687006499436</v>
      </c>
      <c r="K384" s="47"/>
    </row>
    <row r="385" spans="1:11" ht="10.5" customHeight="1">
      <c r="A385" s="174"/>
      <c r="B385" s="142"/>
      <c r="C385" s="175"/>
      <c r="D385" s="20">
        <v>4110</v>
      </c>
      <c r="E385" s="21" t="s">
        <v>11</v>
      </c>
      <c r="F385" s="30">
        <v>92922</v>
      </c>
      <c r="G385" s="30">
        <v>91803</v>
      </c>
      <c r="H385" s="30">
        <v>0</v>
      </c>
      <c r="I385" s="42">
        <f t="shared" si="32"/>
        <v>91803</v>
      </c>
      <c r="J385" s="49">
        <f t="shared" si="30"/>
        <v>0.9879576418932008</v>
      </c>
      <c r="K385" s="77">
        <f>SUM(I385:I386)</f>
        <v>104857</v>
      </c>
    </row>
    <row r="386" spans="1:11" ht="10.5" customHeight="1">
      <c r="A386" s="174"/>
      <c r="B386" s="142"/>
      <c r="C386" s="175"/>
      <c r="D386" s="20">
        <v>4120</v>
      </c>
      <c r="E386" s="21" t="s">
        <v>12</v>
      </c>
      <c r="F386" s="30">
        <v>12733</v>
      </c>
      <c r="G386" s="30">
        <v>13054</v>
      </c>
      <c r="H386" s="30">
        <v>0</v>
      </c>
      <c r="I386" s="42">
        <f t="shared" si="32"/>
        <v>13054</v>
      </c>
      <c r="J386" s="49">
        <f t="shared" si="30"/>
        <v>1.0252100840336134</v>
      </c>
      <c r="K386" s="47"/>
    </row>
    <row r="387" spans="1:11" ht="10.5" customHeight="1">
      <c r="A387" s="174"/>
      <c r="B387" s="142"/>
      <c r="C387" s="175"/>
      <c r="D387" s="20">
        <v>4210</v>
      </c>
      <c r="E387" s="21" t="s">
        <v>13</v>
      </c>
      <c r="F387" s="30">
        <v>31374</v>
      </c>
      <c r="G387" s="30">
        <v>24090</v>
      </c>
      <c r="H387" s="30">
        <v>0</v>
      </c>
      <c r="I387" s="42">
        <f t="shared" si="32"/>
        <v>24090</v>
      </c>
      <c r="J387" s="49">
        <f t="shared" si="30"/>
        <v>0.7678332377127558</v>
      </c>
      <c r="K387" s="47"/>
    </row>
    <row r="388" spans="1:11" ht="10.5" customHeight="1">
      <c r="A388" s="174"/>
      <c r="B388" s="142"/>
      <c r="C388" s="175"/>
      <c r="D388" s="20">
        <v>4260</v>
      </c>
      <c r="E388" s="21" t="s">
        <v>14</v>
      </c>
      <c r="F388" s="30">
        <v>5665</v>
      </c>
      <c r="G388" s="30">
        <v>5665</v>
      </c>
      <c r="H388" s="30">
        <v>0</v>
      </c>
      <c r="I388" s="42">
        <f t="shared" si="32"/>
        <v>5665</v>
      </c>
      <c r="J388" s="49">
        <f t="shared" si="30"/>
        <v>1</v>
      </c>
      <c r="K388" s="47"/>
    </row>
    <row r="389" spans="1:11" ht="10.5" customHeight="1">
      <c r="A389" s="174"/>
      <c r="B389" s="142"/>
      <c r="C389" s="175"/>
      <c r="D389" s="20">
        <v>4270</v>
      </c>
      <c r="E389" s="21" t="s">
        <v>15</v>
      </c>
      <c r="F389" s="30">
        <v>1600</v>
      </c>
      <c r="G389" s="30">
        <v>2600</v>
      </c>
      <c r="H389" s="30">
        <v>0</v>
      </c>
      <c r="I389" s="42">
        <f t="shared" si="32"/>
        <v>2600</v>
      </c>
      <c r="J389" s="49">
        <f t="shared" si="30"/>
        <v>1.625</v>
      </c>
      <c r="K389" s="47"/>
    </row>
    <row r="390" spans="1:11" ht="10.5" customHeight="1">
      <c r="A390" s="174"/>
      <c r="B390" s="142"/>
      <c r="C390" s="175"/>
      <c r="D390" s="20">
        <v>4300</v>
      </c>
      <c r="E390" s="21" t="s">
        <v>8</v>
      </c>
      <c r="F390" s="30">
        <v>115637</v>
      </c>
      <c r="G390" s="30">
        <v>114200</v>
      </c>
      <c r="H390" s="30">
        <v>0</v>
      </c>
      <c r="I390" s="42">
        <f t="shared" si="32"/>
        <v>114200</v>
      </c>
      <c r="J390" s="49">
        <f t="shared" si="30"/>
        <v>0.9875731815941264</v>
      </c>
      <c r="K390" s="47"/>
    </row>
    <row r="391" spans="1:11" ht="10.5" customHeight="1">
      <c r="A391" s="174"/>
      <c r="B391" s="142"/>
      <c r="C391" s="175"/>
      <c r="D391" s="20">
        <v>4410</v>
      </c>
      <c r="E391" s="21" t="s">
        <v>16</v>
      </c>
      <c r="F391" s="30">
        <v>500</v>
      </c>
      <c r="G391" s="30">
        <v>500</v>
      </c>
      <c r="H391" s="30">
        <v>0</v>
      </c>
      <c r="I391" s="42">
        <f t="shared" si="32"/>
        <v>500</v>
      </c>
      <c r="J391" s="49">
        <f t="shared" si="30"/>
        <v>1</v>
      </c>
      <c r="K391" s="47"/>
    </row>
    <row r="392" spans="1:11" ht="10.5" customHeight="1">
      <c r="A392" s="174"/>
      <c r="B392" s="142"/>
      <c r="C392" s="176"/>
      <c r="D392" s="70">
        <v>4430</v>
      </c>
      <c r="E392" s="71" t="s">
        <v>17</v>
      </c>
      <c r="F392" s="35">
        <v>3830</v>
      </c>
      <c r="G392" s="35">
        <v>4600</v>
      </c>
      <c r="H392" s="30">
        <v>0</v>
      </c>
      <c r="I392" s="72">
        <f t="shared" si="32"/>
        <v>4600</v>
      </c>
      <c r="J392" s="49">
        <f t="shared" si="30"/>
        <v>1.2010443864229765</v>
      </c>
      <c r="K392" s="47"/>
    </row>
    <row r="393" spans="1:11" ht="22.5" customHeight="1">
      <c r="A393" s="174"/>
      <c r="B393" s="142"/>
      <c r="C393" s="175"/>
      <c r="D393" s="20">
        <v>4440</v>
      </c>
      <c r="E393" s="27" t="s">
        <v>73</v>
      </c>
      <c r="F393" s="30">
        <v>21673</v>
      </c>
      <c r="G393" s="30">
        <v>17940</v>
      </c>
      <c r="H393" s="30">
        <v>0</v>
      </c>
      <c r="I393" s="42">
        <f t="shared" si="32"/>
        <v>17940</v>
      </c>
      <c r="J393" s="49">
        <f t="shared" si="30"/>
        <v>0.8277580399575508</v>
      </c>
      <c r="K393" s="77">
        <f>SUM(G382,G387:G392)</f>
        <v>154855</v>
      </c>
    </row>
    <row r="394" spans="1:11" ht="22.5" customHeight="1">
      <c r="A394" s="174"/>
      <c r="B394" s="143"/>
      <c r="C394" s="175"/>
      <c r="D394" s="20">
        <v>6060</v>
      </c>
      <c r="E394" s="27" t="s">
        <v>78</v>
      </c>
      <c r="F394" s="30">
        <v>11000</v>
      </c>
      <c r="G394" s="30">
        <v>0</v>
      </c>
      <c r="H394" s="30">
        <v>0</v>
      </c>
      <c r="I394" s="42">
        <f t="shared" si="32"/>
        <v>0</v>
      </c>
      <c r="J394" s="49">
        <f t="shared" si="30"/>
        <v>0</v>
      </c>
      <c r="K394" s="47"/>
    </row>
    <row r="395" spans="1:11" ht="22.5" customHeight="1">
      <c r="A395" s="142"/>
      <c r="B395" s="178">
        <v>85346</v>
      </c>
      <c r="C395" s="16"/>
      <c r="D395" s="18"/>
      <c r="E395" s="19" t="s">
        <v>124</v>
      </c>
      <c r="F395" s="29">
        <f>+F396</f>
        <v>3079</v>
      </c>
      <c r="G395" s="29">
        <f>SUM(G396)</f>
        <v>2781</v>
      </c>
      <c r="H395" s="29">
        <f>SUM(H396)</f>
        <v>0</v>
      </c>
      <c r="I395" s="41">
        <f>SUM(I396)</f>
        <v>2781</v>
      </c>
      <c r="J395" s="48">
        <f t="shared" si="30"/>
        <v>0.9032153296524845</v>
      </c>
      <c r="K395" s="47"/>
    </row>
    <row r="396" spans="1:11" ht="12" customHeight="1">
      <c r="A396" s="142"/>
      <c r="B396" s="47"/>
      <c r="C396" s="7"/>
      <c r="D396" s="20">
        <v>4300</v>
      </c>
      <c r="E396" s="21" t="s">
        <v>8</v>
      </c>
      <c r="F396" s="30">
        <v>3079</v>
      </c>
      <c r="G396" s="30">
        <v>2781</v>
      </c>
      <c r="H396" s="30">
        <v>0</v>
      </c>
      <c r="I396" s="42">
        <f>SUM(G396:H396)</f>
        <v>2781</v>
      </c>
      <c r="J396" s="49">
        <f t="shared" si="30"/>
        <v>0.9032153296524845</v>
      </c>
      <c r="K396" s="47"/>
    </row>
    <row r="397" spans="1:11" ht="12.75" customHeight="1">
      <c r="A397" s="142"/>
      <c r="B397" s="144">
        <v>85395</v>
      </c>
      <c r="C397" s="16"/>
      <c r="D397" s="18"/>
      <c r="E397" s="19" t="s">
        <v>25</v>
      </c>
      <c r="F397" s="29">
        <f>SUM(F398:F402)</f>
        <v>22787</v>
      </c>
      <c r="G397" s="29">
        <f>SUM(G398:G402)</f>
        <v>15000</v>
      </c>
      <c r="H397" s="29">
        <f>SUM(H398:H402)</f>
        <v>0</v>
      </c>
      <c r="I397" s="29">
        <f>SUM(I398:I402)</f>
        <v>15000</v>
      </c>
      <c r="J397" s="48">
        <f t="shared" si="30"/>
        <v>0.6582700662658534</v>
      </c>
      <c r="K397" s="47"/>
    </row>
    <row r="398" spans="1:11" ht="35.25" customHeight="1">
      <c r="A398" s="142"/>
      <c r="B398" s="47"/>
      <c r="C398" s="7"/>
      <c r="D398" s="20">
        <v>2820</v>
      </c>
      <c r="E398" s="73" t="s">
        <v>99</v>
      </c>
      <c r="F398" s="30">
        <v>12060</v>
      </c>
      <c r="G398" s="30">
        <v>15000</v>
      </c>
      <c r="H398" s="30">
        <v>0</v>
      </c>
      <c r="I398" s="42">
        <f>SUM(G398:H398)</f>
        <v>15000</v>
      </c>
      <c r="J398" s="49">
        <f t="shared" si="30"/>
        <v>1.243781094527363</v>
      </c>
      <c r="K398" s="47"/>
    </row>
    <row r="399" spans="1:11" ht="14.25" customHeight="1">
      <c r="A399" s="142"/>
      <c r="B399" s="47"/>
      <c r="C399" s="7"/>
      <c r="D399" s="20">
        <v>4110</v>
      </c>
      <c r="E399" s="21" t="s">
        <v>11</v>
      </c>
      <c r="F399" s="30">
        <v>404</v>
      </c>
      <c r="G399" s="30">
        <v>0</v>
      </c>
      <c r="H399" s="30">
        <v>0</v>
      </c>
      <c r="I399" s="42">
        <f>SUM(G399:H399)</f>
        <v>0</v>
      </c>
      <c r="J399" s="49">
        <f t="shared" si="30"/>
        <v>0</v>
      </c>
      <c r="K399" s="47"/>
    </row>
    <row r="400" spans="1:11" ht="15" customHeight="1">
      <c r="A400" s="142"/>
      <c r="B400" s="47"/>
      <c r="C400" s="7"/>
      <c r="D400" s="20">
        <v>4120</v>
      </c>
      <c r="E400" s="21" t="s">
        <v>12</v>
      </c>
      <c r="F400" s="30">
        <v>56</v>
      </c>
      <c r="G400" s="30">
        <v>0</v>
      </c>
      <c r="H400" s="30">
        <v>0</v>
      </c>
      <c r="I400" s="42">
        <f>SUM(G400:H400)</f>
        <v>0</v>
      </c>
      <c r="J400" s="49">
        <f t="shared" si="30"/>
        <v>0</v>
      </c>
      <c r="K400" s="47"/>
    </row>
    <row r="401" spans="1:11" ht="12.75" customHeight="1">
      <c r="A401" s="142"/>
      <c r="B401" s="47"/>
      <c r="C401" s="7"/>
      <c r="D401" s="20">
        <v>4300</v>
      </c>
      <c r="E401" s="21" t="s">
        <v>8</v>
      </c>
      <c r="F401" s="30">
        <v>9040</v>
      </c>
      <c r="G401" s="30">
        <v>0</v>
      </c>
      <c r="H401" s="30">
        <v>0</v>
      </c>
      <c r="I401" s="42">
        <f>SUM(G401:H401)</f>
        <v>0</v>
      </c>
      <c r="J401" s="49">
        <f t="shared" si="30"/>
        <v>0</v>
      </c>
      <c r="K401" s="47"/>
    </row>
    <row r="402" spans="1:11" ht="24.75" customHeight="1">
      <c r="A402" s="143"/>
      <c r="B402" s="47"/>
      <c r="C402" s="7"/>
      <c r="D402" s="20">
        <v>4440</v>
      </c>
      <c r="E402" s="27" t="s">
        <v>73</v>
      </c>
      <c r="F402" s="30">
        <v>1227</v>
      </c>
      <c r="G402" s="30">
        <v>0</v>
      </c>
      <c r="H402" s="30">
        <v>0</v>
      </c>
      <c r="I402" s="42">
        <f>SUM(G402:H402)</f>
        <v>0</v>
      </c>
      <c r="J402" s="49">
        <f t="shared" si="30"/>
        <v>0</v>
      </c>
      <c r="K402" s="47"/>
    </row>
    <row r="403" spans="1:11" ht="17.25" customHeight="1">
      <c r="A403" s="151">
        <v>854</v>
      </c>
      <c r="B403" s="8"/>
      <c r="C403" s="8"/>
      <c r="D403" s="12"/>
      <c r="E403" s="13" t="s">
        <v>105</v>
      </c>
      <c r="F403" s="28">
        <f>SUM(F404,F417,F428,F430)</f>
        <v>1170926</v>
      </c>
      <c r="G403" s="28">
        <f>SUM(G404,G417,G428,G430)</f>
        <v>1266315</v>
      </c>
      <c r="H403" s="28">
        <f>SUM(H404,H417,H428,H430)</f>
        <v>0</v>
      </c>
      <c r="I403" s="28">
        <f>SUM(I404,I417,I428,I430)</f>
        <v>1266315</v>
      </c>
      <c r="J403" s="50">
        <f t="shared" si="30"/>
        <v>1.0814645844400073</v>
      </c>
      <c r="K403" s="47"/>
    </row>
    <row r="404" spans="1:11" ht="24" customHeight="1">
      <c r="A404" s="150"/>
      <c r="B404" s="147">
        <v>85406</v>
      </c>
      <c r="C404" s="15"/>
      <c r="D404" s="14"/>
      <c r="E404" s="53" t="s">
        <v>106</v>
      </c>
      <c r="F404" s="31">
        <f>SUM(F405:F416)</f>
        <v>840194</v>
      </c>
      <c r="G404" s="31">
        <f>SUM(G405:G416)</f>
        <v>897604</v>
      </c>
      <c r="H404" s="31">
        <f>SUM(H405:H416)</f>
        <v>0</v>
      </c>
      <c r="I404" s="43">
        <f>SUM(I405:I416)</f>
        <v>897604</v>
      </c>
      <c r="J404" s="48">
        <f t="shared" si="30"/>
        <v>1.0683294572443984</v>
      </c>
      <c r="K404" s="47"/>
    </row>
    <row r="405" spans="1:11" ht="22.5" customHeight="1">
      <c r="A405" s="142"/>
      <c r="B405" s="47"/>
      <c r="C405" s="7"/>
      <c r="D405" s="20">
        <v>3020</v>
      </c>
      <c r="E405" s="27" t="s">
        <v>71</v>
      </c>
      <c r="F405" s="30">
        <v>6518</v>
      </c>
      <c r="G405" s="30">
        <v>5816</v>
      </c>
      <c r="H405" s="30">
        <v>0</v>
      </c>
      <c r="I405" s="42">
        <f aca="true" t="shared" si="33" ref="I405:I416">SUM(G405:H405)</f>
        <v>5816</v>
      </c>
      <c r="J405" s="49">
        <f t="shared" si="30"/>
        <v>0.8922982509972384</v>
      </c>
      <c r="K405" s="47"/>
    </row>
    <row r="406" spans="1:11" ht="12" customHeight="1">
      <c r="A406" s="142"/>
      <c r="B406" s="47"/>
      <c r="C406" s="7"/>
      <c r="D406" s="20">
        <v>4010</v>
      </c>
      <c r="E406" s="21" t="s">
        <v>70</v>
      </c>
      <c r="F406" s="30">
        <v>567745</v>
      </c>
      <c r="G406" s="30">
        <v>601605</v>
      </c>
      <c r="H406" s="30">
        <v>0</v>
      </c>
      <c r="I406" s="42">
        <f t="shared" si="33"/>
        <v>601605</v>
      </c>
      <c r="J406" s="49">
        <f t="shared" si="30"/>
        <v>1.0596394508097826</v>
      </c>
      <c r="K406" s="77"/>
    </row>
    <row r="407" spans="1:11" ht="10.5" customHeight="1">
      <c r="A407" s="142"/>
      <c r="B407" s="47"/>
      <c r="C407" s="7"/>
      <c r="D407" s="20">
        <v>4040</v>
      </c>
      <c r="E407" s="21" t="s">
        <v>10</v>
      </c>
      <c r="F407" s="30">
        <v>40513</v>
      </c>
      <c r="G407" s="30">
        <v>47267</v>
      </c>
      <c r="H407" s="30">
        <v>0</v>
      </c>
      <c r="I407" s="42">
        <f t="shared" si="33"/>
        <v>47267</v>
      </c>
      <c r="J407" s="49">
        <f t="shared" si="30"/>
        <v>1.1667119196307358</v>
      </c>
      <c r="K407" s="77"/>
    </row>
    <row r="408" spans="1:11" ht="10.5" customHeight="1">
      <c r="A408" s="142"/>
      <c r="B408" s="47"/>
      <c r="C408" s="7"/>
      <c r="D408" s="20">
        <v>4110</v>
      </c>
      <c r="E408" s="21" t="s">
        <v>11</v>
      </c>
      <c r="F408" s="30">
        <v>101075</v>
      </c>
      <c r="G408" s="30">
        <v>113430</v>
      </c>
      <c r="H408" s="30">
        <v>0</v>
      </c>
      <c r="I408" s="42">
        <f t="shared" si="33"/>
        <v>113430</v>
      </c>
      <c r="J408" s="49">
        <f t="shared" si="30"/>
        <v>1.1222359633935197</v>
      </c>
      <c r="K408" s="77">
        <f>SUM(G408:G409)</f>
        <v>129347</v>
      </c>
    </row>
    <row r="409" spans="1:11" ht="10.5" customHeight="1">
      <c r="A409" s="142"/>
      <c r="B409" s="47"/>
      <c r="C409" s="7"/>
      <c r="D409" s="20">
        <v>4120</v>
      </c>
      <c r="E409" s="21" t="s">
        <v>12</v>
      </c>
      <c r="F409" s="30">
        <v>14569</v>
      </c>
      <c r="G409" s="30">
        <v>15917</v>
      </c>
      <c r="H409" s="30">
        <v>0</v>
      </c>
      <c r="I409" s="42">
        <f t="shared" si="33"/>
        <v>15917</v>
      </c>
      <c r="J409" s="49">
        <f t="shared" si="30"/>
        <v>1.0925252247923674</v>
      </c>
      <c r="K409" s="77"/>
    </row>
    <row r="410" spans="1:11" ht="10.5" customHeight="1">
      <c r="A410" s="142"/>
      <c r="B410" s="47"/>
      <c r="C410" s="7"/>
      <c r="D410" s="20">
        <v>4210</v>
      </c>
      <c r="E410" s="21" t="s">
        <v>13</v>
      </c>
      <c r="F410" s="30">
        <v>15636</v>
      </c>
      <c r="G410" s="30">
        <v>15636</v>
      </c>
      <c r="H410" s="30">
        <v>0</v>
      </c>
      <c r="I410" s="42">
        <f t="shared" si="33"/>
        <v>15636</v>
      </c>
      <c r="J410" s="49">
        <f t="shared" si="30"/>
        <v>1</v>
      </c>
      <c r="K410" s="77"/>
    </row>
    <row r="411" spans="1:11" ht="21.75" customHeight="1">
      <c r="A411" s="142"/>
      <c r="B411" s="47"/>
      <c r="C411" s="7"/>
      <c r="D411" s="20">
        <v>4240</v>
      </c>
      <c r="E411" s="27" t="s">
        <v>94</v>
      </c>
      <c r="F411" s="30">
        <v>3000</v>
      </c>
      <c r="G411" s="30">
        <v>3000</v>
      </c>
      <c r="H411" s="30">
        <v>0</v>
      </c>
      <c r="I411" s="42">
        <f t="shared" si="33"/>
        <v>3000</v>
      </c>
      <c r="J411" s="49">
        <f t="shared" si="30"/>
        <v>1</v>
      </c>
      <c r="K411" s="77"/>
    </row>
    <row r="412" spans="1:11" ht="10.5" customHeight="1">
      <c r="A412" s="142"/>
      <c r="B412" s="47"/>
      <c r="C412" s="7"/>
      <c r="D412" s="20">
        <v>4260</v>
      </c>
      <c r="E412" s="21" t="s">
        <v>14</v>
      </c>
      <c r="F412" s="30">
        <v>2964</v>
      </c>
      <c r="G412" s="30">
        <v>2964</v>
      </c>
      <c r="H412" s="30">
        <v>0</v>
      </c>
      <c r="I412" s="42">
        <f t="shared" si="33"/>
        <v>2964</v>
      </c>
      <c r="J412" s="49">
        <f t="shared" si="30"/>
        <v>1</v>
      </c>
      <c r="K412" s="47"/>
    </row>
    <row r="413" spans="1:11" ht="10.5" customHeight="1">
      <c r="A413" s="142"/>
      <c r="B413" s="47"/>
      <c r="C413" s="7"/>
      <c r="D413" s="20">
        <v>4270</v>
      </c>
      <c r="E413" s="21" t="s">
        <v>15</v>
      </c>
      <c r="F413" s="30">
        <v>2575</v>
      </c>
      <c r="G413" s="30">
        <v>2575</v>
      </c>
      <c r="H413" s="30">
        <v>0</v>
      </c>
      <c r="I413" s="42">
        <f t="shared" si="33"/>
        <v>2575</v>
      </c>
      <c r="J413" s="49">
        <f t="shared" si="30"/>
        <v>1</v>
      </c>
      <c r="K413" s="47"/>
    </row>
    <row r="414" spans="1:11" ht="10.5" customHeight="1">
      <c r="A414" s="142"/>
      <c r="B414" s="47"/>
      <c r="C414" s="7"/>
      <c r="D414" s="20">
        <v>4300</v>
      </c>
      <c r="E414" s="21" t="s">
        <v>8</v>
      </c>
      <c r="F414" s="30">
        <v>42124</v>
      </c>
      <c r="G414" s="30">
        <v>41224</v>
      </c>
      <c r="H414" s="30">
        <v>0</v>
      </c>
      <c r="I414" s="42">
        <f t="shared" si="33"/>
        <v>41224</v>
      </c>
      <c r="J414" s="49">
        <f t="shared" si="30"/>
        <v>0.9786345076440984</v>
      </c>
      <c r="K414" s="77">
        <f>SUM(G405,G410:G415)</f>
        <v>74494</v>
      </c>
    </row>
    <row r="415" spans="1:11" ht="10.5" customHeight="1">
      <c r="A415" s="143"/>
      <c r="B415" s="136"/>
      <c r="C415" s="69"/>
      <c r="D415" s="70">
        <v>4410</v>
      </c>
      <c r="E415" s="71" t="s">
        <v>16</v>
      </c>
      <c r="F415" s="35">
        <v>3279</v>
      </c>
      <c r="G415" s="35">
        <v>3279</v>
      </c>
      <c r="H415" s="35">
        <v>0</v>
      </c>
      <c r="I415" s="72">
        <f t="shared" si="33"/>
        <v>3279</v>
      </c>
      <c r="J415" s="49">
        <f t="shared" si="30"/>
        <v>1</v>
      </c>
      <c r="K415" s="47"/>
    </row>
    <row r="416" spans="1:11" ht="24.75" customHeight="1">
      <c r="A416" s="142"/>
      <c r="B416" s="47"/>
      <c r="C416" s="162"/>
      <c r="D416" s="163">
        <v>4440</v>
      </c>
      <c r="E416" s="180" t="s">
        <v>73</v>
      </c>
      <c r="F416" s="166">
        <v>40196</v>
      </c>
      <c r="G416" s="166">
        <v>44891</v>
      </c>
      <c r="H416" s="166">
        <v>0</v>
      </c>
      <c r="I416" s="171">
        <f t="shared" si="33"/>
        <v>44891</v>
      </c>
      <c r="J416" s="168">
        <f t="shared" si="30"/>
        <v>1.116802666932033</v>
      </c>
      <c r="K416" s="47"/>
    </row>
    <row r="417" spans="1:11" ht="10.5" customHeight="1">
      <c r="A417" s="142"/>
      <c r="B417" s="144">
        <v>85410</v>
      </c>
      <c r="C417" s="16"/>
      <c r="D417" s="18"/>
      <c r="E417" s="19" t="s">
        <v>59</v>
      </c>
      <c r="F417" s="29">
        <f>SUM(F418:F427)</f>
        <v>125523</v>
      </c>
      <c r="G417" s="29">
        <f>SUM(G418:G427)</f>
        <v>148393</v>
      </c>
      <c r="H417" s="29">
        <f>SUM(H418:H427)</f>
        <v>0</v>
      </c>
      <c r="I417" s="41">
        <f>SUM(I418:I427)</f>
        <v>148393</v>
      </c>
      <c r="J417" s="48">
        <f t="shared" si="30"/>
        <v>1.182197684886435</v>
      </c>
      <c r="K417" s="47"/>
    </row>
    <row r="418" spans="1:11" ht="24" customHeight="1">
      <c r="A418" s="142"/>
      <c r="B418" s="47"/>
      <c r="C418" s="7"/>
      <c r="D418" s="20">
        <v>3020</v>
      </c>
      <c r="E418" s="27" t="s">
        <v>71</v>
      </c>
      <c r="F418" s="30">
        <v>1708</v>
      </c>
      <c r="G418" s="30">
        <v>1657</v>
      </c>
      <c r="H418" s="30">
        <v>0</v>
      </c>
      <c r="I418" s="42">
        <f aca="true" t="shared" si="34" ref="I418:I427">SUM(G418:H418)</f>
        <v>1657</v>
      </c>
      <c r="J418" s="49">
        <f t="shared" si="30"/>
        <v>0.9701405152224825</v>
      </c>
      <c r="K418" s="47"/>
    </row>
    <row r="419" spans="1:11" ht="12" customHeight="1">
      <c r="A419" s="142"/>
      <c r="B419" s="47"/>
      <c r="C419" s="7"/>
      <c r="D419" s="20">
        <v>4010</v>
      </c>
      <c r="E419" s="21" t="s">
        <v>70</v>
      </c>
      <c r="F419" s="30">
        <v>69593</v>
      </c>
      <c r="G419" s="30">
        <v>87814</v>
      </c>
      <c r="H419" s="30">
        <v>0</v>
      </c>
      <c r="I419" s="42">
        <f t="shared" si="34"/>
        <v>87814</v>
      </c>
      <c r="J419" s="49">
        <f t="shared" si="30"/>
        <v>1.2618223097150576</v>
      </c>
      <c r="K419" s="77">
        <f>SUM(G421:G422)</f>
        <v>19153</v>
      </c>
    </row>
    <row r="420" spans="1:11" ht="10.5" customHeight="1">
      <c r="A420" s="142"/>
      <c r="B420" s="47"/>
      <c r="C420" s="7"/>
      <c r="D420" s="20">
        <v>4040</v>
      </c>
      <c r="E420" s="21" t="s">
        <v>10</v>
      </c>
      <c r="F420" s="30">
        <v>7022</v>
      </c>
      <c r="G420" s="30">
        <v>6724</v>
      </c>
      <c r="H420" s="30">
        <v>0</v>
      </c>
      <c r="I420" s="42">
        <f t="shared" si="34"/>
        <v>6724</v>
      </c>
      <c r="J420" s="49">
        <f t="shared" si="30"/>
        <v>0.9575619481629165</v>
      </c>
      <c r="K420" s="77"/>
    </row>
    <row r="421" spans="1:11" ht="10.5" customHeight="1">
      <c r="A421" s="142"/>
      <c r="B421" s="47"/>
      <c r="C421" s="7"/>
      <c r="D421" s="20">
        <v>4110</v>
      </c>
      <c r="E421" s="21" t="s">
        <v>11</v>
      </c>
      <c r="F421" s="30">
        <v>12450</v>
      </c>
      <c r="G421" s="30">
        <v>16796</v>
      </c>
      <c r="H421" s="30">
        <v>0</v>
      </c>
      <c r="I421" s="42">
        <f t="shared" si="34"/>
        <v>16796</v>
      </c>
      <c r="J421" s="49">
        <f aca="true" t="shared" si="35" ref="J421:J463">+I421/F421</f>
        <v>1.3490763052208836</v>
      </c>
      <c r="K421" s="77"/>
    </row>
    <row r="422" spans="1:11" ht="10.5" customHeight="1">
      <c r="A422" s="142"/>
      <c r="B422" s="47"/>
      <c r="C422" s="7"/>
      <c r="D422" s="20">
        <v>4120</v>
      </c>
      <c r="E422" s="21" t="s">
        <v>12</v>
      </c>
      <c r="F422" s="30">
        <v>1700</v>
      </c>
      <c r="G422" s="30">
        <v>2357</v>
      </c>
      <c r="H422" s="30">
        <v>0</v>
      </c>
      <c r="I422" s="42">
        <f t="shared" si="34"/>
        <v>2357</v>
      </c>
      <c r="J422" s="49">
        <f t="shared" si="35"/>
        <v>1.3864705882352941</v>
      </c>
      <c r="K422" s="77"/>
    </row>
    <row r="423" spans="1:11" ht="10.5" customHeight="1">
      <c r="A423" s="142"/>
      <c r="B423" s="47"/>
      <c r="C423" s="7"/>
      <c r="D423" s="20">
        <v>4210</v>
      </c>
      <c r="E423" s="21" t="s">
        <v>13</v>
      </c>
      <c r="F423" s="30">
        <v>18800</v>
      </c>
      <c r="G423" s="30">
        <v>18800</v>
      </c>
      <c r="H423" s="30">
        <v>0</v>
      </c>
      <c r="I423" s="42">
        <f t="shared" si="34"/>
        <v>18800</v>
      </c>
      <c r="J423" s="49">
        <f t="shared" si="35"/>
        <v>1</v>
      </c>
      <c r="K423" s="77"/>
    </row>
    <row r="424" spans="1:11" ht="10.5" customHeight="1">
      <c r="A424" s="142"/>
      <c r="B424" s="47"/>
      <c r="C424" s="7"/>
      <c r="D424" s="20">
        <v>4260</v>
      </c>
      <c r="E424" s="21" t="s">
        <v>14</v>
      </c>
      <c r="F424" s="30">
        <v>5200</v>
      </c>
      <c r="G424" s="30">
        <v>5200</v>
      </c>
      <c r="H424" s="30">
        <v>0</v>
      </c>
      <c r="I424" s="42">
        <f t="shared" si="34"/>
        <v>5200</v>
      </c>
      <c r="J424" s="49">
        <f t="shared" si="35"/>
        <v>1</v>
      </c>
      <c r="K424" s="77"/>
    </row>
    <row r="425" spans="1:11" ht="10.5" customHeight="1">
      <c r="A425" s="142"/>
      <c r="B425" s="47"/>
      <c r="C425" s="7"/>
      <c r="D425" s="20">
        <v>4270</v>
      </c>
      <c r="E425" s="21" t="s">
        <v>15</v>
      </c>
      <c r="F425" s="30">
        <v>1700</v>
      </c>
      <c r="G425" s="30">
        <v>1700</v>
      </c>
      <c r="H425" s="30">
        <v>0</v>
      </c>
      <c r="I425" s="42">
        <f t="shared" si="34"/>
        <v>1700</v>
      </c>
      <c r="J425" s="49">
        <f t="shared" si="35"/>
        <v>1</v>
      </c>
      <c r="K425" s="77">
        <f>SUM(G423:G426)</f>
        <v>27500</v>
      </c>
    </row>
    <row r="426" spans="1:11" ht="10.5" customHeight="1">
      <c r="A426" s="142"/>
      <c r="B426" s="47"/>
      <c r="C426" s="7"/>
      <c r="D426" s="20">
        <v>4300</v>
      </c>
      <c r="E426" s="21" t="s">
        <v>8</v>
      </c>
      <c r="F426" s="30">
        <v>1800</v>
      </c>
      <c r="G426" s="30">
        <v>1800</v>
      </c>
      <c r="H426" s="30">
        <v>0</v>
      </c>
      <c r="I426" s="42">
        <f t="shared" si="34"/>
        <v>1800</v>
      </c>
      <c r="J426" s="49">
        <f t="shared" si="35"/>
        <v>1</v>
      </c>
      <c r="K426" s="47"/>
    </row>
    <row r="427" spans="1:11" ht="24" customHeight="1">
      <c r="A427" s="142"/>
      <c r="B427" s="136"/>
      <c r="C427" s="69"/>
      <c r="D427" s="70">
        <v>4440</v>
      </c>
      <c r="E427" s="73" t="s">
        <v>73</v>
      </c>
      <c r="F427" s="35">
        <v>5550</v>
      </c>
      <c r="G427" s="35">
        <v>5545</v>
      </c>
      <c r="H427" s="35">
        <v>0</v>
      </c>
      <c r="I427" s="72">
        <f t="shared" si="34"/>
        <v>5545</v>
      </c>
      <c r="J427" s="49">
        <f t="shared" si="35"/>
        <v>0.9990990990990991</v>
      </c>
      <c r="K427" s="47"/>
    </row>
    <row r="428" spans="1:11" ht="10.5" customHeight="1">
      <c r="A428" s="142"/>
      <c r="B428" s="144">
        <v>85415</v>
      </c>
      <c r="C428" s="16"/>
      <c r="D428" s="18"/>
      <c r="E428" s="19" t="s">
        <v>60</v>
      </c>
      <c r="F428" s="29">
        <f>+F429</f>
        <v>200000</v>
      </c>
      <c r="G428" s="29">
        <f>SUM(G429)</f>
        <v>215000</v>
      </c>
      <c r="H428" s="29">
        <f>SUM(H429)</f>
        <v>0</v>
      </c>
      <c r="I428" s="41">
        <f>SUM(I429)</f>
        <v>215000</v>
      </c>
      <c r="J428" s="48">
        <f t="shared" si="35"/>
        <v>1.075</v>
      </c>
      <c r="K428" s="47"/>
    </row>
    <row r="429" spans="1:11" ht="13.5" customHeight="1">
      <c r="A429" s="142"/>
      <c r="B429" s="47"/>
      <c r="C429" s="7"/>
      <c r="D429" s="20">
        <v>3240</v>
      </c>
      <c r="E429" s="27" t="s">
        <v>107</v>
      </c>
      <c r="F429" s="30">
        <v>200000</v>
      </c>
      <c r="G429" s="30">
        <v>215000</v>
      </c>
      <c r="H429" s="30">
        <v>0</v>
      </c>
      <c r="I429" s="42">
        <f>SUM(G429:H429)</f>
        <v>215000</v>
      </c>
      <c r="J429" s="49">
        <f t="shared" si="35"/>
        <v>1.075</v>
      </c>
      <c r="K429" s="47"/>
    </row>
    <row r="430" spans="1:11" ht="13.5" customHeight="1">
      <c r="A430" s="142"/>
      <c r="B430" s="144">
        <v>85446</v>
      </c>
      <c r="C430" s="16"/>
      <c r="D430" s="18"/>
      <c r="E430" s="19" t="s">
        <v>124</v>
      </c>
      <c r="F430" s="29">
        <f>+F431</f>
        <v>5209</v>
      </c>
      <c r="G430" s="29">
        <f>SUM(G431)</f>
        <v>5318</v>
      </c>
      <c r="H430" s="29">
        <f>SUM(H431)</f>
        <v>0</v>
      </c>
      <c r="I430" s="41">
        <f>SUM(I431)</f>
        <v>5318</v>
      </c>
      <c r="J430" s="48">
        <f t="shared" si="35"/>
        <v>1.0209253215588405</v>
      </c>
      <c r="K430" s="47"/>
    </row>
    <row r="431" spans="1:11" ht="13.5" customHeight="1">
      <c r="A431" s="143"/>
      <c r="B431" s="47"/>
      <c r="C431" s="7"/>
      <c r="D431" s="20">
        <v>4300</v>
      </c>
      <c r="E431" s="21" t="s">
        <v>8</v>
      </c>
      <c r="F431" s="30">
        <v>5209</v>
      </c>
      <c r="G431" s="30">
        <v>5318</v>
      </c>
      <c r="H431" s="30">
        <v>0</v>
      </c>
      <c r="I431" s="42">
        <f>SUM(G431:H431)</f>
        <v>5318</v>
      </c>
      <c r="J431" s="49">
        <f t="shared" si="35"/>
        <v>1.0209253215588405</v>
      </c>
      <c r="K431" s="47"/>
    </row>
    <row r="432" spans="1:11" ht="17.25" customHeight="1">
      <c r="A432" s="146">
        <v>900</v>
      </c>
      <c r="B432" s="8"/>
      <c r="C432" s="8"/>
      <c r="D432" s="12"/>
      <c r="E432" s="13" t="s">
        <v>108</v>
      </c>
      <c r="F432" s="28">
        <f>SUM(F433,F435,F437)</f>
        <v>3415000</v>
      </c>
      <c r="G432" s="28">
        <f>SUM(G435,G437)</f>
        <v>0</v>
      </c>
      <c r="H432" s="28">
        <f>SUM(H435,H437)</f>
        <v>0</v>
      </c>
      <c r="I432" s="40">
        <f>SUM(I435,I437)</f>
        <v>0</v>
      </c>
      <c r="J432" s="50">
        <f t="shared" si="35"/>
        <v>0</v>
      </c>
      <c r="K432" s="47"/>
    </row>
    <row r="433" spans="1:11" ht="17.25" customHeight="1">
      <c r="A433" s="3"/>
      <c r="B433" s="23">
        <v>90002</v>
      </c>
      <c r="C433" s="16"/>
      <c r="D433" s="18"/>
      <c r="E433" s="19" t="s">
        <v>135</v>
      </c>
      <c r="F433" s="29">
        <f>+F434</f>
        <v>8700</v>
      </c>
      <c r="G433" s="29">
        <f>SUM(G434)</f>
        <v>0</v>
      </c>
      <c r="H433" s="29">
        <f>SUM(H434)</f>
        <v>0</v>
      </c>
      <c r="I433" s="41">
        <f>SUM(I434)</f>
        <v>0</v>
      </c>
      <c r="J433" s="48">
        <f t="shared" si="35"/>
        <v>0</v>
      </c>
      <c r="K433" s="47"/>
    </row>
    <row r="434" spans="1:11" ht="17.25" customHeight="1">
      <c r="A434" s="3"/>
      <c r="B434" s="3"/>
      <c r="C434" s="7"/>
      <c r="D434" s="20">
        <v>4300</v>
      </c>
      <c r="E434" s="21" t="s">
        <v>8</v>
      </c>
      <c r="F434" s="30">
        <v>8700</v>
      </c>
      <c r="G434" s="30">
        <v>0</v>
      </c>
      <c r="H434" s="30">
        <v>0</v>
      </c>
      <c r="I434" s="42">
        <f>SUM(G434:H434)</f>
        <v>0</v>
      </c>
      <c r="J434" s="49">
        <f t="shared" si="35"/>
        <v>0</v>
      </c>
      <c r="K434" s="47"/>
    </row>
    <row r="435" spans="1:11" ht="10.5" customHeight="1">
      <c r="A435" s="3"/>
      <c r="B435" s="23">
        <v>90006</v>
      </c>
      <c r="C435" s="16"/>
      <c r="D435" s="18"/>
      <c r="E435" s="19" t="s">
        <v>61</v>
      </c>
      <c r="F435" s="29">
        <f>+F436</f>
        <v>3400000</v>
      </c>
      <c r="G435" s="29">
        <f>SUM(G436)</f>
        <v>0</v>
      </c>
      <c r="H435" s="29">
        <f>SUM(H436)</f>
        <v>0</v>
      </c>
      <c r="I435" s="41">
        <f>SUM(I436)</f>
        <v>0</v>
      </c>
      <c r="J435" s="48">
        <f t="shared" si="35"/>
        <v>0</v>
      </c>
      <c r="K435" s="47"/>
    </row>
    <row r="436" spans="1:11" ht="10.5" customHeight="1">
      <c r="A436" s="3"/>
      <c r="B436" s="3"/>
      <c r="C436" s="7"/>
      <c r="D436" s="20">
        <v>4300</v>
      </c>
      <c r="E436" s="21" t="s">
        <v>8</v>
      </c>
      <c r="F436" s="30">
        <v>3400000</v>
      </c>
      <c r="G436" s="30">
        <v>0</v>
      </c>
      <c r="H436" s="30">
        <v>0</v>
      </c>
      <c r="I436" s="42">
        <f>SUM(G436:H436)</f>
        <v>0</v>
      </c>
      <c r="J436" s="49">
        <f t="shared" si="35"/>
        <v>0</v>
      </c>
      <c r="K436" s="47"/>
    </row>
    <row r="437" spans="1:11" ht="10.5" customHeight="1">
      <c r="A437" s="3"/>
      <c r="B437" s="23">
        <v>90095</v>
      </c>
      <c r="C437" s="16"/>
      <c r="D437" s="18"/>
      <c r="E437" s="19" t="s">
        <v>25</v>
      </c>
      <c r="F437" s="29">
        <f>+F438</f>
        <v>6300</v>
      </c>
      <c r="G437" s="29">
        <f>SUM(G438)</f>
        <v>0</v>
      </c>
      <c r="H437" s="29">
        <f>SUM(H438)</f>
        <v>0</v>
      </c>
      <c r="I437" s="41">
        <f>SUM(I438)</f>
        <v>0</v>
      </c>
      <c r="J437" s="48">
        <f t="shared" si="35"/>
        <v>0</v>
      </c>
      <c r="K437" s="47"/>
    </row>
    <row r="438" spans="1:11" ht="46.5" customHeight="1">
      <c r="A438" s="3"/>
      <c r="B438" s="3"/>
      <c r="C438" s="2"/>
      <c r="D438" s="24">
        <v>2900</v>
      </c>
      <c r="E438" s="54" t="s">
        <v>109</v>
      </c>
      <c r="F438" s="33">
        <v>6300</v>
      </c>
      <c r="G438" s="33">
        <v>0</v>
      </c>
      <c r="H438" s="33">
        <v>0</v>
      </c>
      <c r="I438" s="45">
        <f>SUM(G438:H438)</f>
        <v>0</v>
      </c>
      <c r="J438" s="49">
        <f t="shared" si="35"/>
        <v>0</v>
      </c>
      <c r="K438" s="47"/>
    </row>
    <row r="439" spans="1:11" ht="17.25" customHeight="1">
      <c r="A439" s="25">
        <v>921</v>
      </c>
      <c r="B439" s="8"/>
      <c r="C439" s="8"/>
      <c r="D439" s="12"/>
      <c r="E439" s="13" t="s">
        <v>110</v>
      </c>
      <c r="F439" s="28">
        <f>SUM(F440,F442,F445,F447,F450)</f>
        <v>98796</v>
      </c>
      <c r="G439" s="28">
        <f>SUM(G440,G442,G445,G447,G450)</f>
        <v>95166</v>
      </c>
      <c r="H439" s="28">
        <f>SUM(H440,H442,H445,H447,H450)</f>
        <v>0</v>
      </c>
      <c r="I439" s="40">
        <f>SUM(I440,I442,I445,I447,I450)</f>
        <v>95166</v>
      </c>
      <c r="J439" s="50">
        <f t="shared" si="35"/>
        <v>0.9632576217660634</v>
      </c>
      <c r="K439" s="47"/>
    </row>
    <row r="440" spans="1:11" ht="10.5" customHeight="1">
      <c r="A440" s="3"/>
      <c r="B440" s="23">
        <v>92105</v>
      </c>
      <c r="C440" s="16"/>
      <c r="D440" s="18"/>
      <c r="E440" s="19" t="s">
        <v>62</v>
      </c>
      <c r="F440" s="29">
        <f>+F441</f>
        <v>5150</v>
      </c>
      <c r="G440" s="29">
        <f>SUM(G441)</f>
        <v>5150</v>
      </c>
      <c r="H440" s="29">
        <f>SUM(H441)</f>
        <v>0</v>
      </c>
      <c r="I440" s="41">
        <f>SUM(I441)</f>
        <v>5150</v>
      </c>
      <c r="J440" s="48">
        <f t="shared" si="35"/>
        <v>1</v>
      </c>
      <c r="K440" s="47"/>
    </row>
    <row r="441" spans="1:11" ht="10.5" customHeight="1">
      <c r="A441" s="3"/>
      <c r="B441" s="3"/>
      <c r="C441" s="7"/>
      <c r="D441" s="20">
        <v>4210</v>
      </c>
      <c r="E441" s="21" t="s">
        <v>13</v>
      </c>
      <c r="F441" s="30">
        <v>5150</v>
      </c>
      <c r="G441" s="30">
        <v>5150</v>
      </c>
      <c r="H441" s="30">
        <v>0</v>
      </c>
      <c r="I441" s="42">
        <f>SUM(G441:H441)</f>
        <v>5150</v>
      </c>
      <c r="J441" s="49">
        <f t="shared" si="35"/>
        <v>1</v>
      </c>
      <c r="K441" s="47"/>
    </row>
    <row r="442" spans="1:11" ht="10.5" customHeight="1">
      <c r="A442" s="3"/>
      <c r="B442" s="23">
        <v>92108</v>
      </c>
      <c r="C442" s="16"/>
      <c r="D442" s="18"/>
      <c r="E442" s="19" t="s">
        <v>63</v>
      </c>
      <c r="F442" s="29">
        <f>SUM(F443:F444)</f>
        <v>3980</v>
      </c>
      <c r="G442" s="29">
        <f>SUM(G443:G444)</f>
        <v>3000</v>
      </c>
      <c r="H442" s="29">
        <f>SUM(H443:H444)</f>
        <v>0</v>
      </c>
      <c r="I442" s="29">
        <f>SUM(I443:I444)</f>
        <v>3000</v>
      </c>
      <c r="J442" s="48">
        <f t="shared" si="35"/>
        <v>0.7537688442211056</v>
      </c>
      <c r="K442" s="47"/>
    </row>
    <row r="443" spans="1:11" ht="34.5" customHeight="1">
      <c r="A443" s="3"/>
      <c r="B443" s="3"/>
      <c r="C443" s="2"/>
      <c r="D443" s="24">
        <v>2820</v>
      </c>
      <c r="E443" s="54" t="s">
        <v>99</v>
      </c>
      <c r="F443" s="33">
        <v>3180</v>
      </c>
      <c r="G443" s="33">
        <v>3000</v>
      </c>
      <c r="H443" s="33">
        <v>0</v>
      </c>
      <c r="I443" s="45">
        <f>SUM(G443:H443)</f>
        <v>3000</v>
      </c>
      <c r="J443" s="49">
        <f t="shared" si="35"/>
        <v>0.9433962264150944</v>
      </c>
      <c r="K443" s="47"/>
    </row>
    <row r="444" spans="1:11" ht="13.5" customHeight="1">
      <c r="A444" s="3"/>
      <c r="B444" s="3"/>
      <c r="C444" s="2"/>
      <c r="D444" s="24">
        <v>4210</v>
      </c>
      <c r="E444" s="21" t="s">
        <v>13</v>
      </c>
      <c r="F444" s="33">
        <v>800</v>
      </c>
      <c r="G444" s="33">
        <v>0</v>
      </c>
      <c r="H444" s="33">
        <v>0</v>
      </c>
      <c r="I444" s="45">
        <f>SUM(G444:H444)</f>
        <v>0</v>
      </c>
      <c r="J444" s="49">
        <f t="shared" si="35"/>
        <v>0</v>
      </c>
      <c r="K444" s="47"/>
    </row>
    <row r="445" spans="1:11" ht="10.5" customHeight="1">
      <c r="A445" s="3"/>
      <c r="B445" s="23">
        <v>92116</v>
      </c>
      <c r="C445" s="16"/>
      <c r="D445" s="18"/>
      <c r="E445" s="19" t="s">
        <v>64</v>
      </c>
      <c r="F445" s="29">
        <f>+F446</f>
        <v>53860</v>
      </c>
      <c r="G445" s="29">
        <f>+G446</f>
        <v>55560</v>
      </c>
      <c r="H445" s="29">
        <f>+H446</f>
        <v>0</v>
      </c>
      <c r="I445" s="41">
        <f>+I446</f>
        <v>55560</v>
      </c>
      <c r="J445" s="48">
        <f t="shared" si="35"/>
        <v>1.0315633122911252</v>
      </c>
      <c r="K445" s="47"/>
    </row>
    <row r="446" spans="1:11" ht="36" customHeight="1">
      <c r="A446" s="68"/>
      <c r="B446" s="68"/>
      <c r="C446" s="69"/>
      <c r="D446" s="70">
        <v>2310</v>
      </c>
      <c r="E446" s="73" t="s">
        <v>75</v>
      </c>
      <c r="F446" s="35">
        <v>53860</v>
      </c>
      <c r="G446" s="35">
        <v>55560</v>
      </c>
      <c r="H446" s="35">
        <v>0</v>
      </c>
      <c r="I446" s="72">
        <f>SUM(G446:H446)</f>
        <v>55560</v>
      </c>
      <c r="J446" s="49">
        <f t="shared" si="35"/>
        <v>1.0315633122911252</v>
      </c>
      <c r="K446" s="47"/>
    </row>
    <row r="447" spans="1:11" ht="16.5" customHeight="1">
      <c r="A447" s="3"/>
      <c r="B447" s="185">
        <v>92120</v>
      </c>
      <c r="C447" s="62"/>
      <c r="D447" s="63"/>
      <c r="E447" s="64" t="s">
        <v>65</v>
      </c>
      <c r="F447" s="65">
        <f>SUM(F448:F449)</f>
        <v>10110</v>
      </c>
      <c r="G447" s="65">
        <f>SUM(G448:G449)</f>
        <v>5710</v>
      </c>
      <c r="H447" s="65">
        <f>SUM(H448:H449)</f>
        <v>0</v>
      </c>
      <c r="I447" s="66">
        <f>SUM(I448:I449)</f>
        <v>5710</v>
      </c>
      <c r="J447" s="67">
        <f t="shared" si="35"/>
        <v>0.5647873392680515</v>
      </c>
      <c r="K447" s="47"/>
    </row>
    <row r="448" spans="1:11" ht="34.5" customHeight="1">
      <c r="A448" s="3"/>
      <c r="B448" s="3"/>
      <c r="C448" s="2"/>
      <c r="D448" s="24">
        <v>2820</v>
      </c>
      <c r="E448" s="54" t="s">
        <v>99</v>
      </c>
      <c r="F448" s="33">
        <v>2060</v>
      </c>
      <c r="G448" s="33">
        <v>2060</v>
      </c>
      <c r="H448" s="33">
        <v>0</v>
      </c>
      <c r="I448" s="45">
        <f>SUM(G448:H448)</f>
        <v>2060</v>
      </c>
      <c r="J448" s="49">
        <f t="shared" si="35"/>
        <v>1</v>
      </c>
      <c r="K448" s="47"/>
    </row>
    <row r="449" spans="1:11" ht="12" customHeight="1">
      <c r="A449" s="3"/>
      <c r="B449" s="3"/>
      <c r="C449" s="7"/>
      <c r="D449" s="20">
        <v>4300</v>
      </c>
      <c r="E449" s="21" t="s">
        <v>8</v>
      </c>
      <c r="F449" s="33">
        <v>8050</v>
      </c>
      <c r="G449" s="30">
        <v>3650</v>
      </c>
      <c r="H449" s="30">
        <v>0</v>
      </c>
      <c r="I449" s="45">
        <f>SUM(G449:H449)</f>
        <v>3650</v>
      </c>
      <c r="J449" s="49">
        <f t="shared" si="35"/>
        <v>0.453416149068323</v>
      </c>
      <c r="K449" s="47"/>
    </row>
    <row r="450" spans="1:11" ht="10.5" customHeight="1">
      <c r="A450" s="3"/>
      <c r="B450" s="23">
        <v>92195</v>
      </c>
      <c r="C450" s="16"/>
      <c r="D450" s="18"/>
      <c r="E450" s="19" t="s">
        <v>25</v>
      </c>
      <c r="F450" s="29">
        <f>SUM(F451:F454)</f>
        <v>25696</v>
      </c>
      <c r="G450" s="29">
        <f>SUM(G451:G454)</f>
        <v>25746</v>
      </c>
      <c r="H450" s="29">
        <f>SUM(H451:H454)</f>
        <v>0</v>
      </c>
      <c r="I450" s="29">
        <f>SUM(I451:I454)</f>
        <v>25746</v>
      </c>
      <c r="J450" s="48">
        <f t="shared" si="35"/>
        <v>1.0019458281444582</v>
      </c>
      <c r="K450" s="47"/>
    </row>
    <row r="451" spans="1:11" ht="33.75" customHeight="1">
      <c r="A451" s="3"/>
      <c r="B451" s="3"/>
      <c r="C451" s="2"/>
      <c r="D451" s="24">
        <v>2820</v>
      </c>
      <c r="E451" s="54" t="s">
        <v>99</v>
      </c>
      <c r="F451" s="33">
        <v>5150</v>
      </c>
      <c r="G451" s="33">
        <v>5000</v>
      </c>
      <c r="H451" s="33">
        <v>0</v>
      </c>
      <c r="I451" s="45">
        <f>SUM(G451:H451)</f>
        <v>5000</v>
      </c>
      <c r="J451" s="49">
        <f t="shared" si="35"/>
        <v>0.970873786407767</v>
      </c>
      <c r="K451" s="47"/>
    </row>
    <row r="452" spans="1:11" ht="12" customHeight="1">
      <c r="A452" s="3"/>
      <c r="B452" s="3"/>
      <c r="C452" s="7"/>
      <c r="D452" s="20">
        <v>4210</v>
      </c>
      <c r="E452" s="21" t="s">
        <v>13</v>
      </c>
      <c r="F452" s="33">
        <v>8540</v>
      </c>
      <c r="G452" s="30">
        <v>8240</v>
      </c>
      <c r="H452" s="30">
        <v>0</v>
      </c>
      <c r="I452" s="45">
        <f>SUM(G452:H452)</f>
        <v>8240</v>
      </c>
      <c r="J452" s="49">
        <f t="shared" si="35"/>
        <v>0.9648711943793911</v>
      </c>
      <c r="K452" s="47"/>
    </row>
    <row r="453" spans="1:11" ht="10.5" customHeight="1">
      <c r="A453" s="3"/>
      <c r="B453" s="3"/>
      <c r="C453" s="7"/>
      <c r="D453" s="20">
        <v>4300</v>
      </c>
      <c r="E453" s="21" t="s">
        <v>8</v>
      </c>
      <c r="F453" s="33">
        <v>11961</v>
      </c>
      <c r="G453" s="30">
        <v>12506</v>
      </c>
      <c r="H453" s="30">
        <v>0</v>
      </c>
      <c r="I453" s="45">
        <f>SUM(G453:H453)</f>
        <v>12506</v>
      </c>
      <c r="J453" s="49">
        <f t="shared" si="35"/>
        <v>1.0455647521110274</v>
      </c>
      <c r="K453" s="47"/>
    </row>
    <row r="454" spans="1:11" ht="10.5" customHeight="1">
      <c r="A454" s="3"/>
      <c r="B454" s="3"/>
      <c r="C454" s="2"/>
      <c r="D454" s="24">
        <v>4430</v>
      </c>
      <c r="E454" s="90" t="s">
        <v>17</v>
      </c>
      <c r="F454" s="33">
        <v>45</v>
      </c>
      <c r="G454" s="33">
        <v>0</v>
      </c>
      <c r="H454" s="33">
        <v>0</v>
      </c>
      <c r="I454" s="45">
        <f>SUM(G454:H454)</f>
        <v>0</v>
      </c>
      <c r="J454" s="49">
        <f t="shared" si="35"/>
        <v>0</v>
      </c>
      <c r="K454" s="47"/>
    </row>
    <row r="455" spans="1:11" ht="10.5" customHeight="1">
      <c r="A455" s="145">
        <v>926</v>
      </c>
      <c r="B455" s="11"/>
      <c r="C455" s="11"/>
      <c r="D455" s="10"/>
      <c r="E455" s="22" t="s">
        <v>66</v>
      </c>
      <c r="F455" s="32">
        <f>SUM(F461,F456,F458)</f>
        <v>33000</v>
      </c>
      <c r="G455" s="32">
        <f>SUM(G461,G456,G458)</f>
        <v>63000</v>
      </c>
      <c r="H455" s="32">
        <f>SUM(H461,H456,H458)</f>
        <v>0</v>
      </c>
      <c r="I455" s="32">
        <f>SUM(I461,I456,I458)</f>
        <v>63000</v>
      </c>
      <c r="J455" s="50">
        <f t="shared" si="35"/>
        <v>1.9090909090909092</v>
      </c>
      <c r="K455" s="47"/>
    </row>
    <row r="456" spans="1:11" ht="10.5" customHeight="1">
      <c r="A456" s="140"/>
      <c r="B456" s="144">
        <v>92604</v>
      </c>
      <c r="C456" s="16"/>
      <c r="D456" s="18"/>
      <c r="E456" s="19" t="s">
        <v>67</v>
      </c>
      <c r="F456" s="29">
        <f>SUM(F457)</f>
        <v>19000</v>
      </c>
      <c r="G456" s="29">
        <f>SUM(G457:G457)</f>
        <v>19000</v>
      </c>
      <c r="H456" s="29">
        <f>SUM(H457:H457)</f>
        <v>0</v>
      </c>
      <c r="I456" s="29">
        <f>SUM(I457:I457)</f>
        <v>19000</v>
      </c>
      <c r="J456" s="48">
        <f t="shared" si="35"/>
        <v>1</v>
      </c>
      <c r="K456" s="47"/>
    </row>
    <row r="457" spans="1:11" ht="35.25" customHeight="1">
      <c r="A457" s="142"/>
      <c r="B457" s="136"/>
      <c r="C457" s="69"/>
      <c r="D457" s="70">
        <v>2820</v>
      </c>
      <c r="E457" s="73" t="s">
        <v>99</v>
      </c>
      <c r="F457" s="35">
        <v>19000</v>
      </c>
      <c r="G457" s="35">
        <v>19000</v>
      </c>
      <c r="H457" s="35">
        <v>0</v>
      </c>
      <c r="I457" s="72">
        <f>SUM(G457:H457)</f>
        <v>19000</v>
      </c>
      <c r="J457" s="49">
        <f t="shared" si="35"/>
        <v>1</v>
      </c>
      <c r="K457" s="47"/>
    </row>
    <row r="458" spans="1:11" ht="12.75">
      <c r="A458" s="142"/>
      <c r="B458" s="144">
        <v>92605</v>
      </c>
      <c r="C458" s="16"/>
      <c r="D458" s="18"/>
      <c r="E458" s="19" t="s">
        <v>111</v>
      </c>
      <c r="F458" s="29">
        <f>SUM(F459:F460)</f>
        <v>14000</v>
      </c>
      <c r="G458" s="29">
        <f>SUM(G459:G460)</f>
        <v>14000</v>
      </c>
      <c r="H458" s="29">
        <f>SUM(H459:H460)</f>
        <v>0</v>
      </c>
      <c r="I458" s="41">
        <f>SUM(I459:I460)</f>
        <v>14000</v>
      </c>
      <c r="J458" s="48">
        <f>+I458/F458</f>
        <v>1</v>
      </c>
      <c r="K458" s="47"/>
    </row>
    <row r="459" spans="1:11" ht="12.75">
      <c r="A459" s="142"/>
      <c r="B459" s="47"/>
      <c r="C459" s="7"/>
      <c r="D459" s="20">
        <v>4210</v>
      </c>
      <c r="E459" s="21" t="s">
        <v>13</v>
      </c>
      <c r="F459" s="33">
        <v>8800</v>
      </c>
      <c r="G459" s="30">
        <v>8800</v>
      </c>
      <c r="H459" s="30">
        <v>0</v>
      </c>
      <c r="I459" s="45">
        <f>SUM(G459:H459)</f>
        <v>8800</v>
      </c>
      <c r="J459" s="49">
        <f>+I459/F459</f>
        <v>1</v>
      </c>
      <c r="K459" s="47"/>
    </row>
    <row r="460" spans="1:11" ht="12.75">
      <c r="A460" s="142"/>
      <c r="B460" s="47"/>
      <c r="C460" s="7"/>
      <c r="D460" s="20">
        <v>4300</v>
      </c>
      <c r="E460" s="21" t="s">
        <v>8</v>
      </c>
      <c r="F460" s="131">
        <v>5200</v>
      </c>
      <c r="G460" s="35">
        <v>5200</v>
      </c>
      <c r="H460" s="35">
        <v>0</v>
      </c>
      <c r="I460" s="72">
        <f>SUM(G460:H460)</f>
        <v>5200</v>
      </c>
      <c r="J460" s="49">
        <f>+I460/F460</f>
        <v>1</v>
      </c>
      <c r="K460" s="47"/>
    </row>
    <row r="461" spans="1:11" ht="12.75">
      <c r="A461" s="142"/>
      <c r="B461" s="144">
        <v>92695</v>
      </c>
      <c r="C461" s="16"/>
      <c r="D461" s="18"/>
      <c r="E461" s="19" t="s">
        <v>25</v>
      </c>
      <c r="F461" s="65">
        <f>SUM(F462:F462)</f>
        <v>0</v>
      </c>
      <c r="G461" s="65">
        <f>SUM(G462:G462)</f>
        <v>30000</v>
      </c>
      <c r="H461" s="65">
        <f>SUM(H462:H462)</f>
        <v>0</v>
      </c>
      <c r="I461" s="66">
        <f>SUM(I462:I462)</f>
        <v>30000</v>
      </c>
      <c r="J461" s="67" t="e">
        <f t="shared" si="35"/>
        <v>#DIV/0!</v>
      </c>
      <c r="K461" s="47"/>
    </row>
    <row r="462" spans="1:11" ht="47.25" customHeight="1" thickBot="1">
      <c r="A462" s="143"/>
      <c r="B462" s="152"/>
      <c r="C462" s="126"/>
      <c r="D462" s="127">
        <v>2710</v>
      </c>
      <c r="E462" s="132" t="s">
        <v>141</v>
      </c>
      <c r="F462" s="128">
        <v>0</v>
      </c>
      <c r="G462" s="128">
        <v>30000</v>
      </c>
      <c r="H462" s="128">
        <v>0</v>
      </c>
      <c r="I462" s="129">
        <f>SUM(G462:H462)</f>
        <v>30000</v>
      </c>
      <c r="J462" s="130" t="e">
        <f>+I462/F462</f>
        <v>#DIV/0!</v>
      </c>
      <c r="K462" s="47"/>
    </row>
    <row r="463" spans="1:10" ht="10.5" customHeight="1">
      <c r="A463" s="47"/>
      <c r="E463" s="26" t="s">
        <v>68</v>
      </c>
      <c r="F463" s="85">
        <f>SUM(F8,F26,F32,F52,F57,F67,F84,F125,F156,F159,F167,F288,F298,F369,F403,F432,F439,F455)</f>
        <v>42625052</v>
      </c>
      <c r="G463" s="125">
        <f>SUM(G8,G26,G32,G52,G57,G67,G84,G125,G156,G159,G167,G288,G298,G369,G403,G432,G439,G455)</f>
        <v>37118487</v>
      </c>
      <c r="H463" s="85">
        <f>SUM(H8,H26,H32,H52,H57,H67,H84,H125,H156,H159,H167,H288,H298,H369,H403,H432,H439,H455)</f>
        <v>3332413</v>
      </c>
      <c r="I463" s="85">
        <f>SUM(I8,I26,I32,I52,I57,I67,I84,I125,I156,I159,I167,I288,I298,I369,I403,I432,I439,I455)</f>
        <v>40450900</v>
      </c>
      <c r="J463" s="52">
        <f t="shared" si="35"/>
        <v>0.9489935636911364</v>
      </c>
    </row>
    <row r="464" spans="6:10" ht="12.75">
      <c r="F464" s="85"/>
      <c r="G464" s="125"/>
      <c r="H464" s="85"/>
      <c r="I464" s="85"/>
      <c r="J464" s="52"/>
    </row>
    <row r="466" spans="5:9" ht="12.75">
      <c r="E466" s="96">
        <v>2580</v>
      </c>
      <c r="F466" s="107">
        <f aca="true" t="shared" si="36" ref="F466:F497">SUMIF($D$7:$D$462,+E466,$F$7:$F$462)</f>
        <v>10000</v>
      </c>
      <c r="G466" s="97">
        <f aca="true" t="shared" si="37" ref="G466:G497">SUMIF($D$7:$D$462,+E466,$G$7:$G$462)</f>
        <v>10000</v>
      </c>
      <c r="H466" s="97">
        <f aca="true" t="shared" si="38" ref="H466:H497">SUMIF($D$7:$D$462,+E466,$H$7:$H$462)</f>
        <v>0</v>
      </c>
      <c r="I466" s="97">
        <f aca="true" t="shared" si="39" ref="I466:I497">SUMIF($D$7:$D$462,+E466,$I$7:$I$462)</f>
        <v>10000</v>
      </c>
    </row>
    <row r="467" spans="5:9" ht="12.75">
      <c r="E467" s="96">
        <v>2310</v>
      </c>
      <c r="F467" s="107">
        <f t="shared" si="36"/>
        <v>160260</v>
      </c>
      <c r="G467" s="97">
        <f t="shared" si="37"/>
        <v>161960</v>
      </c>
      <c r="H467" s="97">
        <f t="shared" si="38"/>
        <v>0</v>
      </c>
      <c r="I467" s="97">
        <f t="shared" si="39"/>
        <v>161960</v>
      </c>
    </row>
    <row r="468" spans="5:9" ht="12.75">
      <c r="E468" s="96">
        <v>2540</v>
      </c>
      <c r="F468" s="107">
        <f t="shared" si="36"/>
        <v>0</v>
      </c>
      <c r="G468" s="97">
        <f t="shared" si="37"/>
        <v>8311</v>
      </c>
      <c r="H468" s="97">
        <f t="shared" si="38"/>
        <v>0</v>
      </c>
      <c r="I468" s="97">
        <f t="shared" si="39"/>
        <v>8311</v>
      </c>
    </row>
    <row r="469" spans="5:9" ht="12.75">
      <c r="E469" s="96">
        <v>2560</v>
      </c>
      <c r="F469" s="107">
        <f t="shared" si="36"/>
        <v>93199</v>
      </c>
      <c r="G469" s="97">
        <f t="shared" si="37"/>
        <v>0</v>
      </c>
      <c r="H469" s="97">
        <f t="shared" si="38"/>
        <v>0</v>
      </c>
      <c r="I469" s="97">
        <f t="shared" si="39"/>
        <v>0</v>
      </c>
    </row>
    <row r="470" spans="5:9" ht="12.75">
      <c r="E470" s="96">
        <v>2610</v>
      </c>
      <c r="F470" s="107">
        <f t="shared" si="36"/>
        <v>0</v>
      </c>
      <c r="G470" s="97">
        <f t="shared" si="37"/>
        <v>0</v>
      </c>
      <c r="H470" s="97">
        <f t="shared" si="38"/>
        <v>0</v>
      </c>
      <c r="I470" s="97">
        <f t="shared" si="39"/>
        <v>0</v>
      </c>
    </row>
    <row r="471" spans="5:9" ht="12.75">
      <c r="E471" s="96">
        <v>2630</v>
      </c>
      <c r="F471" s="107">
        <f t="shared" si="36"/>
        <v>0</v>
      </c>
      <c r="G471" s="97">
        <f t="shared" si="37"/>
        <v>0</v>
      </c>
      <c r="H471" s="97">
        <f t="shared" si="38"/>
        <v>0</v>
      </c>
      <c r="I471" s="97">
        <f t="shared" si="39"/>
        <v>0</v>
      </c>
    </row>
    <row r="472" spans="5:9" ht="12.75">
      <c r="E472" s="96">
        <v>2710</v>
      </c>
      <c r="F472" s="107">
        <f t="shared" si="36"/>
        <v>0</v>
      </c>
      <c r="G472" s="97">
        <f t="shared" si="37"/>
        <v>30000</v>
      </c>
      <c r="H472" s="97">
        <f t="shared" si="38"/>
        <v>0</v>
      </c>
      <c r="I472" s="97">
        <f t="shared" si="39"/>
        <v>30000</v>
      </c>
    </row>
    <row r="473" spans="5:9" ht="12.75">
      <c r="E473" s="96">
        <v>2820</v>
      </c>
      <c r="F473" s="107">
        <f t="shared" si="36"/>
        <v>41450</v>
      </c>
      <c r="G473" s="97">
        <f t="shared" si="37"/>
        <v>44060</v>
      </c>
      <c r="H473" s="97">
        <f t="shared" si="38"/>
        <v>0</v>
      </c>
      <c r="I473" s="97">
        <f t="shared" si="39"/>
        <v>44060</v>
      </c>
    </row>
    <row r="474" spans="5:9" ht="12.75">
      <c r="E474" s="96">
        <v>2830</v>
      </c>
      <c r="F474" s="107">
        <f t="shared" si="36"/>
        <v>62400</v>
      </c>
      <c r="G474" s="97">
        <f t="shared" si="37"/>
        <v>80000</v>
      </c>
      <c r="H474" s="97">
        <f t="shared" si="38"/>
        <v>0</v>
      </c>
      <c r="I474" s="97">
        <f t="shared" si="39"/>
        <v>80000</v>
      </c>
    </row>
    <row r="475" spans="5:9" ht="12.75">
      <c r="E475" s="96">
        <v>2900</v>
      </c>
      <c r="F475" s="107">
        <f t="shared" si="36"/>
        <v>6300</v>
      </c>
      <c r="G475" s="97">
        <f t="shared" si="37"/>
        <v>0</v>
      </c>
      <c r="H475" s="97">
        <f t="shared" si="38"/>
        <v>0</v>
      </c>
      <c r="I475" s="97">
        <f t="shared" si="39"/>
        <v>0</v>
      </c>
    </row>
    <row r="476" spans="5:9" ht="12.75">
      <c r="E476" s="96">
        <v>2950</v>
      </c>
      <c r="F476" s="107">
        <f t="shared" si="36"/>
        <v>11000</v>
      </c>
      <c r="G476" s="97">
        <f t="shared" si="37"/>
        <v>0</v>
      </c>
      <c r="H476" s="97">
        <f t="shared" si="38"/>
        <v>0</v>
      </c>
      <c r="I476" s="97">
        <f t="shared" si="39"/>
        <v>0</v>
      </c>
    </row>
    <row r="477" spans="5:9" ht="12.75">
      <c r="E477" s="98">
        <v>3020</v>
      </c>
      <c r="F477" s="107">
        <f t="shared" si="36"/>
        <v>603780</v>
      </c>
      <c r="G477" s="97">
        <f t="shared" si="37"/>
        <v>393766</v>
      </c>
      <c r="H477" s="97">
        <f t="shared" si="38"/>
        <v>234723</v>
      </c>
      <c r="I477" s="97">
        <f t="shared" si="39"/>
        <v>628489</v>
      </c>
    </row>
    <row r="478" spans="5:9" ht="12.75">
      <c r="E478" s="98">
        <v>3030</v>
      </c>
      <c r="F478" s="107">
        <f t="shared" si="36"/>
        <v>219807</v>
      </c>
      <c r="G478" s="97">
        <f t="shared" si="37"/>
        <v>236033</v>
      </c>
      <c r="H478" s="97">
        <f t="shared" si="38"/>
        <v>10888</v>
      </c>
      <c r="I478" s="97">
        <f t="shared" si="39"/>
        <v>246921</v>
      </c>
    </row>
    <row r="479" spans="5:10" ht="12.75">
      <c r="E479" s="98">
        <v>3110</v>
      </c>
      <c r="F479" s="107">
        <f t="shared" si="36"/>
        <v>534531</v>
      </c>
      <c r="G479" s="97">
        <f t="shared" si="37"/>
        <v>629044</v>
      </c>
      <c r="H479" s="97">
        <f t="shared" si="38"/>
        <v>36600</v>
      </c>
      <c r="I479" s="97">
        <f t="shared" si="39"/>
        <v>665644</v>
      </c>
      <c r="J479" s="81">
        <f>SUM(I481:I488)</f>
        <v>19246228</v>
      </c>
    </row>
    <row r="480" spans="5:9" ht="12.75">
      <c r="E480" s="98">
        <v>3240</v>
      </c>
      <c r="F480" s="107">
        <f t="shared" si="36"/>
        <v>200000</v>
      </c>
      <c r="G480" s="97">
        <f t="shared" si="37"/>
        <v>215000</v>
      </c>
      <c r="H480" s="97">
        <f t="shared" si="38"/>
        <v>0</v>
      </c>
      <c r="I480" s="97">
        <f t="shared" si="39"/>
        <v>215000</v>
      </c>
    </row>
    <row r="481" spans="5:10" ht="12.75">
      <c r="E481" s="99">
        <v>4010</v>
      </c>
      <c r="F481" s="107">
        <f t="shared" si="36"/>
        <v>16209141</v>
      </c>
      <c r="G481" s="97">
        <f t="shared" si="37"/>
        <v>16331756</v>
      </c>
      <c r="H481" s="97">
        <f t="shared" si="38"/>
        <v>213213</v>
      </c>
      <c r="I481" s="97">
        <f t="shared" si="39"/>
        <v>16544969</v>
      </c>
      <c r="J481" s="81">
        <f>SUM(I481:I490)</f>
        <v>22863556</v>
      </c>
    </row>
    <row r="482" spans="5:10" ht="12.75">
      <c r="E482" s="99">
        <v>4020</v>
      </c>
      <c r="F482" s="107">
        <f t="shared" si="36"/>
        <v>164108</v>
      </c>
      <c r="G482" s="97">
        <f t="shared" si="37"/>
        <v>0</v>
      </c>
      <c r="H482" s="97">
        <f t="shared" si="38"/>
        <v>86699</v>
      </c>
      <c r="I482" s="97">
        <f t="shared" si="39"/>
        <v>86699</v>
      </c>
      <c r="J482" s="119">
        <v>0.03</v>
      </c>
    </row>
    <row r="483" spans="5:10" ht="12.75">
      <c r="E483" s="99">
        <v>4040</v>
      </c>
      <c r="F483" s="107">
        <f t="shared" si="36"/>
        <v>1183697</v>
      </c>
      <c r="G483" s="97">
        <f t="shared" si="37"/>
        <v>1310226</v>
      </c>
      <c r="H483" s="97">
        <f t="shared" si="38"/>
        <v>12011</v>
      </c>
      <c r="I483" s="97">
        <f t="shared" si="39"/>
        <v>1322237</v>
      </c>
      <c r="J483" s="81">
        <f>(J481*100)/103-J481</f>
        <v>-665928.8155339807</v>
      </c>
    </row>
    <row r="484" spans="5:10" ht="12.75">
      <c r="E484" s="99">
        <v>4050</v>
      </c>
      <c r="F484" s="107">
        <f t="shared" si="36"/>
        <v>1117081</v>
      </c>
      <c r="G484" s="97">
        <f t="shared" si="37"/>
        <v>0</v>
      </c>
      <c r="H484" s="97">
        <f t="shared" si="38"/>
        <v>1165330</v>
      </c>
      <c r="I484" s="97">
        <f t="shared" si="39"/>
        <v>1165330</v>
      </c>
      <c r="J484" t="s">
        <v>138</v>
      </c>
    </row>
    <row r="485" spans="5:10" ht="12.75">
      <c r="E485" s="99">
        <v>4060</v>
      </c>
      <c r="F485" s="107">
        <f t="shared" si="36"/>
        <v>23329</v>
      </c>
      <c r="G485" s="97">
        <f t="shared" si="37"/>
        <v>0</v>
      </c>
      <c r="H485" s="97">
        <f t="shared" si="38"/>
        <v>28921</v>
      </c>
      <c r="I485" s="97">
        <f t="shared" si="39"/>
        <v>28921</v>
      </c>
      <c r="J485" s="81">
        <f>SUM(F481:F490)</f>
        <v>22375227</v>
      </c>
    </row>
    <row r="486" spans="5:10" ht="12.75">
      <c r="E486" s="99">
        <v>4070</v>
      </c>
      <c r="F486" s="107">
        <f t="shared" si="36"/>
        <v>89555</v>
      </c>
      <c r="G486" s="97">
        <f t="shared" si="37"/>
        <v>0</v>
      </c>
      <c r="H486" s="97">
        <f t="shared" si="38"/>
        <v>98072</v>
      </c>
      <c r="I486" s="97">
        <f t="shared" si="39"/>
        <v>98072</v>
      </c>
      <c r="J486" t="s">
        <v>139</v>
      </c>
    </row>
    <row r="487" spans="5:10" ht="12.75">
      <c r="E487" s="99">
        <v>4080</v>
      </c>
      <c r="F487" s="107">
        <f t="shared" si="36"/>
        <v>0</v>
      </c>
      <c r="G487" s="97">
        <f t="shared" si="37"/>
        <v>0</v>
      </c>
      <c r="H487" s="97">
        <f t="shared" si="38"/>
        <v>0</v>
      </c>
      <c r="I487" s="97">
        <f t="shared" si="39"/>
        <v>0</v>
      </c>
      <c r="J487" s="81">
        <f>J485-J481</f>
        <v>-488329</v>
      </c>
    </row>
    <row r="488" spans="5:9" ht="12.75">
      <c r="E488" s="99">
        <v>4090</v>
      </c>
      <c r="F488" s="107">
        <f t="shared" si="36"/>
        <v>0</v>
      </c>
      <c r="G488" s="97">
        <f t="shared" si="37"/>
        <v>0</v>
      </c>
      <c r="H488" s="97">
        <f t="shared" si="38"/>
        <v>0</v>
      </c>
      <c r="I488" s="97">
        <f t="shared" si="39"/>
        <v>0</v>
      </c>
    </row>
    <row r="489" spans="5:9" ht="12.75">
      <c r="E489" s="99">
        <v>4110</v>
      </c>
      <c r="F489" s="107">
        <f t="shared" si="36"/>
        <v>3156006</v>
      </c>
      <c r="G489" s="97">
        <f t="shared" si="37"/>
        <v>3118672</v>
      </c>
      <c r="H489" s="97">
        <f t="shared" si="38"/>
        <v>55326</v>
      </c>
      <c r="I489" s="97">
        <f t="shared" si="39"/>
        <v>3173998</v>
      </c>
    </row>
    <row r="490" spans="5:9" ht="12.75">
      <c r="E490" s="99">
        <v>4120</v>
      </c>
      <c r="F490" s="107">
        <f t="shared" si="36"/>
        <v>432310</v>
      </c>
      <c r="G490" s="97">
        <f t="shared" si="37"/>
        <v>435689</v>
      </c>
      <c r="H490" s="97">
        <f t="shared" si="38"/>
        <v>7641</v>
      </c>
      <c r="I490" s="97">
        <f t="shared" si="39"/>
        <v>443330</v>
      </c>
    </row>
    <row r="491" spans="5:9" ht="12.75">
      <c r="E491" s="98">
        <v>4130</v>
      </c>
      <c r="F491" s="107">
        <f t="shared" si="36"/>
        <v>726658</v>
      </c>
      <c r="G491" s="97">
        <f t="shared" si="37"/>
        <v>1600</v>
      </c>
      <c r="H491" s="97">
        <f t="shared" si="38"/>
        <v>919933</v>
      </c>
      <c r="I491" s="97">
        <f t="shared" si="39"/>
        <v>921533</v>
      </c>
    </row>
    <row r="492" spans="5:9" ht="12.75">
      <c r="E492" s="98">
        <v>4140</v>
      </c>
      <c r="F492" s="107">
        <f t="shared" si="36"/>
        <v>100</v>
      </c>
      <c r="G492" s="97">
        <f t="shared" si="37"/>
        <v>0</v>
      </c>
      <c r="H492" s="97">
        <f t="shared" si="38"/>
        <v>0</v>
      </c>
      <c r="I492" s="97">
        <f t="shared" si="39"/>
        <v>0</v>
      </c>
    </row>
    <row r="493" spans="5:9" ht="12.75">
      <c r="E493" s="98">
        <v>4210</v>
      </c>
      <c r="F493" s="107">
        <f t="shared" si="36"/>
        <v>1557779</v>
      </c>
      <c r="G493" s="97">
        <f t="shared" si="37"/>
        <v>1234518</v>
      </c>
      <c r="H493" s="97">
        <f t="shared" si="38"/>
        <v>71305</v>
      </c>
      <c r="I493" s="97">
        <f t="shared" si="39"/>
        <v>1305823</v>
      </c>
    </row>
    <row r="494" spans="5:9" ht="12.75">
      <c r="E494" s="98">
        <v>4220</v>
      </c>
      <c r="F494" s="107">
        <f t="shared" si="36"/>
        <v>361763</v>
      </c>
      <c r="G494" s="97">
        <f t="shared" si="37"/>
        <v>350723</v>
      </c>
      <c r="H494" s="97">
        <f t="shared" si="38"/>
        <v>0</v>
      </c>
      <c r="I494" s="97">
        <f t="shared" si="39"/>
        <v>350723</v>
      </c>
    </row>
    <row r="495" spans="5:9" ht="12.75">
      <c r="E495" s="98">
        <v>4230</v>
      </c>
      <c r="F495" s="107">
        <f t="shared" si="36"/>
        <v>59332</v>
      </c>
      <c r="G495" s="97">
        <f t="shared" si="37"/>
        <v>64537</v>
      </c>
      <c r="H495" s="97">
        <f t="shared" si="38"/>
        <v>0</v>
      </c>
      <c r="I495" s="97">
        <f t="shared" si="39"/>
        <v>64537</v>
      </c>
    </row>
    <row r="496" spans="5:9" ht="12.75">
      <c r="E496" s="98">
        <v>4240</v>
      </c>
      <c r="F496" s="107">
        <f t="shared" si="36"/>
        <v>67735</v>
      </c>
      <c r="G496" s="97">
        <f t="shared" si="37"/>
        <v>67435</v>
      </c>
      <c r="H496" s="97">
        <f t="shared" si="38"/>
        <v>0</v>
      </c>
      <c r="I496" s="97">
        <f t="shared" si="39"/>
        <v>67435</v>
      </c>
    </row>
    <row r="497" spans="5:9" ht="12.75">
      <c r="E497" s="98">
        <v>4250</v>
      </c>
      <c r="F497" s="107">
        <f t="shared" si="36"/>
        <v>0</v>
      </c>
      <c r="G497" s="97">
        <f t="shared" si="37"/>
        <v>0</v>
      </c>
      <c r="H497" s="97">
        <f t="shared" si="38"/>
        <v>0</v>
      </c>
      <c r="I497" s="97">
        <f t="shared" si="39"/>
        <v>0</v>
      </c>
    </row>
    <row r="498" spans="5:9" ht="12.75">
      <c r="E498" s="98">
        <v>4260</v>
      </c>
      <c r="F498" s="107">
        <f aca="true" t="shared" si="40" ref="F498:F523">SUMIF($D$7:$D$462,+E498,$F$7:$F$462)</f>
        <v>970072</v>
      </c>
      <c r="G498" s="97">
        <f aca="true" t="shared" si="41" ref="G498:G523">SUMIF($D$7:$D$462,+E498,$G$7:$G$462)</f>
        <v>1002945</v>
      </c>
      <c r="H498" s="97">
        <f aca="true" t="shared" si="42" ref="H498:H523">SUMIF($D$7:$D$462,+E498,$H$7:$H$462)</f>
        <v>50510</v>
      </c>
      <c r="I498" s="97">
        <f aca="true" t="shared" si="43" ref="I498:I523">SUMIF($D$7:$D$462,+E498,$I$7:$I$462)</f>
        <v>1053455</v>
      </c>
    </row>
    <row r="499" spans="5:9" ht="12.75">
      <c r="E499" s="98">
        <v>4270</v>
      </c>
      <c r="F499" s="107">
        <f t="shared" si="40"/>
        <v>1403094</v>
      </c>
      <c r="G499" s="97">
        <f t="shared" si="41"/>
        <v>1155979</v>
      </c>
      <c r="H499" s="97">
        <f t="shared" si="42"/>
        <v>9000</v>
      </c>
      <c r="I499" s="97">
        <f t="shared" si="43"/>
        <v>1164979</v>
      </c>
    </row>
    <row r="500" spans="5:9" ht="12.75">
      <c r="E500" s="98">
        <v>4280</v>
      </c>
      <c r="F500" s="107">
        <f t="shared" si="40"/>
        <v>2700</v>
      </c>
      <c r="G500" s="97">
        <f t="shared" si="41"/>
        <v>0</v>
      </c>
      <c r="H500" s="97">
        <f t="shared" si="42"/>
        <v>2500</v>
      </c>
      <c r="I500" s="97">
        <f t="shared" si="43"/>
        <v>2500</v>
      </c>
    </row>
    <row r="501" spans="5:9" ht="12.75">
      <c r="E501" s="98">
        <v>4290</v>
      </c>
      <c r="F501" s="107">
        <f t="shared" si="40"/>
        <v>0</v>
      </c>
      <c r="G501" s="97">
        <f t="shared" si="41"/>
        <v>0</v>
      </c>
      <c r="H501" s="97">
        <f t="shared" si="42"/>
        <v>0</v>
      </c>
      <c r="I501" s="97">
        <f t="shared" si="43"/>
        <v>0</v>
      </c>
    </row>
    <row r="502" spans="5:9" ht="12.75">
      <c r="E502" s="98">
        <v>4300</v>
      </c>
      <c r="F502" s="107">
        <f t="shared" si="40"/>
        <v>7254082</v>
      </c>
      <c r="G502" s="97">
        <f t="shared" si="41"/>
        <v>3413907</v>
      </c>
      <c r="H502" s="97">
        <f t="shared" si="42"/>
        <v>311265</v>
      </c>
      <c r="I502" s="97">
        <f t="shared" si="43"/>
        <v>3725172</v>
      </c>
    </row>
    <row r="503" spans="5:9" ht="12.75">
      <c r="E503" s="98">
        <v>4410</v>
      </c>
      <c r="F503" s="107">
        <f t="shared" si="40"/>
        <v>103150</v>
      </c>
      <c r="G503" s="97">
        <f t="shared" si="41"/>
        <v>79487</v>
      </c>
      <c r="H503" s="97">
        <f t="shared" si="42"/>
        <v>5233</v>
      </c>
      <c r="I503" s="97">
        <f t="shared" si="43"/>
        <v>84720</v>
      </c>
    </row>
    <row r="504" spans="5:9" ht="12.75">
      <c r="E504" s="98">
        <v>4420</v>
      </c>
      <c r="F504" s="107">
        <f t="shared" si="40"/>
        <v>18024</v>
      </c>
      <c r="G504" s="97">
        <f t="shared" si="41"/>
        <v>10072</v>
      </c>
      <c r="H504" s="97">
        <f t="shared" si="42"/>
        <v>0</v>
      </c>
      <c r="I504" s="97">
        <f t="shared" si="43"/>
        <v>10072</v>
      </c>
    </row>
    <row r="505" spans="5:9" ht="12.75">
      <c r="E505" s="98">
        <v>4430</v>
      </c>
      <c r="F505" s="107">
        <f t="shared" si="40"/>
        <v>111291</v>
      </c>
      <c r="G505" s="97">
        <f t="shared" si="41"/>
        <v>137330</v>
      </c>
      <c r="H505" s="97">
        <f t="shared" si="42"/>
        <v>8744</v>
      </c>
      <c r="I505" s="97">
        <f t="shared" si="43"/>
        <v>146074</v>
      </c>
    </row>
    <row r="506" spans="5:9" ht="12.75">
      <c r="E506" s="98">
        <v>4440</v>
      </c>
      <c r="F506" s="107">
        <f t="shared" si="40"/>
        <v>929502</v>
      </c>
      <c r="G506" s="97">
        <f t="shared" si="41"/>
        <v>953388</v>
      </c>
      <c r="H506" s="97">
        <f t="shared" si="42"/>
        <v>4140</v>
      </c>
      <c r="I506" s="97">
        <f t="shared" si="43"/>
        <v>957528</v>
      </c>
    </row>
    <row r="507" spans="5:9" ht="12.75">
      <c r="E507" s="98">
        <v>4480</v>
      </c>
      <c r="F507" s="107">
        <f t="shared" si="40"/>
        <v>65978</v>
      </c>
      <c r="G507" s="97">
        <f t="shared" si="41"/>
        <v>52887</v>
      </c>
      <c r="H507" s="97">
        <f t="shared" si="42"/>
        <v>0</v>
      </c>
      <c r="I507" s="97">
        <f t="shared" si="43"/>
        <v>52887</v>
      </c>
    </row>
    <row r="508" spans="5:9" ht="12.75">
      <c r="E508" s="98">
        <v>4500</v>
      </c>
      <c r="F508" s="107">
        <f t="shared" si="40"/>
        <v>0</v>
      </c>
      <c r="G508" s="97">
        <f t="shared" si="41"/>
        <v>0</v>
      </c>
      <c r="H508" s="97">
        <f t="shared" si="42"/>
        <v>0</v>
      </c>
      <c r="I508" s="97">
        <f t="shared" si="43"/>
        <v>0</v>
      </c>
    </row>
    <row r="509" spans="5:9" ht="12.75">
      <c r="E509" s="98">
        <v>4510</v>
      </c>
      <c r="F509" s="107">
        <f t="shared" si="40"/>
        <v>159</v>
      </c>
      <c r="G509" s="97">
        <f t="shared" si="41"/>
        <v>0</v>
      </c>
      <c r="H509" s="97">
        <f t="shared" si="42"/>
        <v>159</v>
      </c>
      <c r="I509" s="97">
        <f t="shared" si="43"/>
        <v>159</v>
      </c>
    </row>
    <row r="510" spans="5:9" ht="12.75">
      <c r="E510" s="98">
        <v>4520</v>
      </c>
      <c r="F510" s="107">
        <f t="shared" si="40"/>
        <v>18202</v>
      </c>
      <c r="G510" s="97">
        <f t="shared" si="41"/>
        <v>12812</v>
      </c>
      <c r="H510" s="97">
        <f t="shared" si="42"/>
        <v>200</v>
      </c>
      <c r="I510" s="97">
        <f t="shared" si="43"/>
        <v>13012</v>
      </c>
    </row>
    <row r="511" spans="5:9" ht="12.75">
      <c r="E511" s="98">
        <v>4570</v>
      </c>
      <c r="F511" s="107">
        <f t="shared" si="40"/>
        <v>1500</v>
      </c>
      <c r="G511" s="97">
        <f t="shared" si="41"/>
        <v>0</v>
      </c>
      <c r="H511" s="97">
        <f t="shared" si="42"/>
        <v>0</v>
      </c>
      <c r="I511" s="97">
        <f t="shared" si="43"/>
        <v>0</v>
      </c>
    </row>
    <row r="512" spans="5:9" ht="12.75">
      <c r="E512" s="98">
        <v>4580</v>
      </c>
      <c r="F512" s="107">
        <f t="shared" si="40"/>
        <v>0</v>
      </c>
      <c r="G512" s="97">
        <f t="shared" si="41"/>
        <v>0</v>
      </c>
      <c r="H512" s="97">
        <f t="shared" si="42"/>
        <v>0</v>
      </c>
      <c r="I512" s="97">
        <f t="shared" si="43"/>
        <v>0</v>
      </c>
    </row>
    <row r="513" spans="5:9" ht="12.75">
      <c r="E513" s="98">
        <v>4590</v>
      </c>
      <c r="F513" s="107">
        <f t="shared" si="40"/>
        <v>5525</v>
      </c>
      <c r="G513" s="97">
        <f t="shared" si="41"/>
        <v>0</v>
      </c>
      <c r="H513" s="97">
        <f t="shared" si="42"/>
        <v>0</v>
      </c>
      <c r="I513" s="97">
        <f t="shared" si="43"/>
        <v>0</v>
      </c>
    </row>
    <row r="514" spans="5:9" ht="12.75">
      <c r="E514" s="98">
        <v>4600</v>
      </c>
      <c r="F514" s="107">
        <f t="shared" si="40"/>
        <v>0</v>
      </c>
      <c r="G514" s="97">
        <f t="shared" si="41"/>
        <v>0</v>
      </c>
      <c r="H514" s="97">
        <f t="shared" si="42"/>
        <v>0</v>
      </c>
      <c r="I514" s="97">
        <f t="shared" si="43"/>
        <v>0</v>
      </c>
    </row>
    <row r="515" spans="5:9" ht="12.75">
      <c r="E515" s="102">
        <v>6010</v>
      </c>
      <c r="F515" s="107">
        <f t="shared" si="40"/>
        <v>80000</v>
      </c>
      <c r="G515" s="97">
        <f t="shared" si="41"/>
        <v>0</v>
      </c>
      <c r="H515" s="97">
        <f t="shared" si="42"/>
        <v>0</v>
      </c>
      <c r="I515" s="97">
        <f t="shared" si="43"/>
        <v>0</v>
      </c>
    </row>
    <row r="516" spans="5:10" ht="12.75">
      <c r="E516" s="100">
        <v>6050</v>
      </c>
      <c r="F516" s="107">
        <f t="shared" si="40"/>
        <v>2517660</v>
      </c>
      <c r="G516" s="97">
        <f t="shared" si="41"/>
        <v>3117000</v>
      </c>
      <c r="H516" s="97">
        <f t="shared" si="42"/>
        <v>0</v>
      </c>
      <c r="I516" s="97">
        <f t="shared" si="43"/>
        <v>3117000</v>
      </c>
      <c r="J516" s="81">
        <f>SUM(I516:I519,I522)</f>
        <v>4543000</v>
      </c>
    </row>
    <row r="517" spans="5:9" ht="12.75">
      <c r="E517" s="100">
        <v>6052</v>
      </c>
      <c r="F517" s="107">
        <f t="shared" si="40"/>
        <v>1086000</v>
      </c>
      <c r="G517" s="97">
        <f t="shared" si="41"/>
        <v>980000</v>
      </c>
      <c r="H517" s="97">
        <f t="shared" si="42"/>
        <v>0</v>
      </c>
      <c r="I517" s="97">
        <f t="shared" si="43"/>
        <v>980000</v>
      </c>
    </row>
    <row r="518" spans="5:9" ht="12.75">
      <c r="E518" s="100">
        <v>6060</v>
      </c>
      <c r="F518" s="107">
        <f t="shared" si="40"/>
        <v>192825</v>
      </c>
      <c r="G518" s="97">
        <f t="shared" si="41"/>
        <v>186000</v>
      </c>
      <c r="H518" s="97">
        <f t="shared" si="42"/>
        <v>0</v>
      </c>
      <c r="I518" s="97">
        <f t="shared" si="43"/>
        <v>186000</v>
      </c>
    </row>
    <row r="519" spans="5:9" ht="12.75">
      <c r="E519" s="100">
        <v>6220</v>
      </c>
      <c r="F519" s="107">
        <f t="shared" si="40"/>
        <v>255000</v>
      </c>
      <c r="G519" s="97">
        <f t="shared" si="41"/>
        <v>260000</v>
      </c>
      <c r="H519" s="97">
        <f t="shared" si="42"/>
        <v>0</v>
      </c>
      <c r="I519" s="97">
        <f t="shared" si="43"/>
        <v>260000</v>
      </c>
    </row>
    <row r="520" spans="5:9" ht="12.75">
      <c r="E520" s="100">
        <v>6300</v>
      </c>
      <c r="F520" s="107">
        <f t="shared" si="40"/>
        <v>0</v>
      </c>
      <c r="G520" s="97">
        <f t="shared" si="41"/>
        <v>0</v>
      </c>
      <c r="H520" s="97">
        <f t="shared" si="42"/>
        <v>0</v>
      </c>
      <c r="I520" s="97">
        <f t="shared" si="43"/>
        <v>0</v>
      </c>
    </row>
    <row r="521" spans="5:9" ht="12.75">
      <c r="E521" s="98">
        <v>8070</v>
      </c>
      <c r="F521" s="107">
        <f t="shared" si="40"/>
        <v>143000</v>
      </c>
      <c r="G521" s="97">
        <f t="shared" si="41"/>
        <v>150000</v>
      </c>
      <c r="H521" s="97">
        <f t="shared" si="42"/>
        <v>0</v>
      </c>
      <c r="I521" s="97">
        <f t="shared" si="43"/>
        <v>150000</v>
      </c>
    </row>
    <row r="522" spans="5:9" ht="12.75">
      <c r="E522" s="102">
        <v>6800</v>
      </c>
      <c r="F522" s="107">
        <f t="shared" si="40"/>
        <v>310000</v>
      </c>
      <c r="G522" s="97">
        <f t="shared" si="41"/>
        <v>0</v>
      </c>
      <c r="H522" s="97">
        <f t="shared" si="42"/>
        <v>0</v>
      </c>
      <c r="I522" s="97">
        <f t="shared" si="43"/>
        <v>0</v>
      </c>
    </row>
    <row r="523" spans="5:9" ht="12.75">
      <c r="E523" s="98">
        <v>4810</v>
      </c>
      <c r="F523" s="107">
        <f t="shared" si="40"/>
        <v>65967</v>
      </c>
      <c r="G523" s="97">
        <f t="shared" si="41"/>
        <v>883350</v>
      </c>
      <c r="H523" s="97">
        <f t="shared" si="42"/>
        <v>0</v>
      </c>
      <c r="I523" s="97">
        <f t="shared" si="43"/>
        <v>883350</v>
      </c>
    </row>
    <row r="524" spans="5:9" ht="12.75">
      <c r="E524" s="98"/>
      <c r="F524" s="108">
        <f>SUM(F466:F523)</f>
        <v>42625052</v>
      </c>
      <c r="G524" s="101">
        <f>SUM(G466:G523)</f>
        <v>37118487</v>
      </c>
      <c r="H524" s="101">
        <f>SUM(H466:H523)</f>
        <v>3332413</v>
      </c>
      <c r="I524" s="101">
        <f>SUM(I466:I523)</f>
        <v>40450900</v>
      </c>
    </row>
    <row r="525" spans="5:9" ht="12.75">
      <c r="E525" s="97" t="s">
        <v>126</v>
      </c>
      <c r="F525" s="109">
        <f>SUM(F516:F519,F522)</f>
        <v>4361485</v>
      </c>
      <c r="G525" s="81">
        <f>SUM(G516:G519,G522)</f>
        <v>4543000</v>
      </c>
      <c r="H525" s="81">
        <f>SUM(H516:H519,H522)</f>
        <v>0</v>
      </c>
      <c r="I525" s="81">
        <f>SUM(I516:I519,I522)</f>
        <v>4543000</v>
      </c>
    </row>
    <row r="526" spans="5:9" ht="12.75">
      <c r="E526" s="81" t="s">
        <v>127</v>
      </c>
      <c r="F526" s="109">
        <f>F524-F525</f>
        <v>38263567</v>
      </c>
      <c r="G526" s="81">
        <f>G524-G525</f>
        <v>32575487</v>
      </c>
      <c r="H526" s="81">
        <f>H524-H525</f>
        <v>3332413</v>
      </c>
      <c r="I526" s="81">
        <f>I524-I525</f>
        <v>35907900</v>
      </c>
    </row>
    <row r="528" spans="5:9" ht="12.75">
      <c r="E528" t="s">
        <v>128</v>
      </c>
      <c r="G528" s="81">
        <f>SUM(G516:G519)</f>
        <v>4543000</v>
      </c>
      <c r="H528" s="81">
        <f>SUM(H516:H519)</f>
        <v>0</v>
      </c>
      <c r="I528" s="81">
        <f>SUM(I516:I519)</f>
        <v>4543000</v>
      </c>
    </row>
    <row r="530" ht="12.75">
      <c r="I530" s="81">
        <f>SUM(I516:I520)</f>
        <v>4543000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39" right="0.53" top="0.17" bottom="0.51" header="0.17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5"/>
  <sheetViews>
    <sheetView tabSelected="1" zoomScale="120" zoomScaleNormal="120" zoomScalePageLayoutView="0" workbookViewId="0" topLeftCell="C587">
      <selection activeCell="J602" sqref="J602:J643"/>
    </sheetView>
  </sheetViews>
  <sheetFormatPr defaultColWidth="9.140625" defaultRowHeight="11.25" customHeight="1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42.28125" style="0" customWidth="1"/>
    <col min="6" max="6" width="13.8515625" style="0" customWidth="1"/>
    <col min="7" max="7" width="15.28125" style="0" customWidth="1"/>
    <col min="8" max="8" width="12.7109375" style="0" customWidth="1"/>
    <col min="9" max="9" width="6.28125" style="0" customWidth="1"/>
    <col min="10" max="10" width="4.421875" style="0" customWidth="1"/>
    <col min="11" max="11" width="13.00390625" style="419" customWidth="1"/>
  </cols>
  <sheetData>
    <row r="1" ht="11.25" customHeight="1">
      <c r="J1" s="499">
        <v>8</v>
      </c>
    </row>
    <row r="2" ht="11.25" customHeight="1">
      <c r="J2" s="499"/>
    </row>
    <row r="3" spans="1:10" ht="11.25" customHeight="1">
      <c r="A3" s="488" t="s">
        <v>179</v>
      </c>
      <c r="B3" s="488"/>
      <c r="C3" s="488"/>
      <c r="D3" s="488"/>
      <c r="E3" s="488"/>
      <c r="F3" s="488"/>
      <c r="G3" s="488"/>
      <c r="H3" s="488"/>
      <c r="J3" s="499"/>
    </row>
    <row r="4" spans="1:10" ht="11.25" customHeight="1">
      <c r="A4" s="218"/>
      <c r="B4" s="218"/>
      <c r="C4" s="218"/>
      <c r="D4" s="218"/>
      <c r="E4" s="218"/>
      <c r="F4" s="218"/>
      <c r="G4" s="218"/>
      <c r="H4" s="218"/>
      <c r="J4" s="499"/>
    </row>
    <row r="5" spans="1:10" ht="11.25" customHeight="1">
      <c r="A5" s="136"/>
      <c r="B5" s="136"/>
      <c r="C5" s="136"/>
      <c r="D5" s="136"/>
      <c r="E5" s="136"/>
      <c r="F5" s="136"/>
      <c r="G5" s="136"/>
      <c r="H5" s="136"/>
      <c r="J5" s="499"/>
    </row>
    <row r="6" spans="1:10" ht="11.25" customHeight="1">
      <c r="A6" s="395" t="s">
        <v>0</v>
      </c>
      <c r="B6" s="396" t="s">
        <v>1</v>
      </c>
      <c r="C6" s="502" t="s">
        <v>2</v>
      </c>
      <c r="D6" s="503"/>
      <c r="E6" s="397" t="s">
        <v>3</v>
      </c>
      <c r="F6" s="398" t="s">
        <v>180</v>
      </c>
      <c r="G6" s="398" t="s">
        <v>181</v>
      </c>
      <c r="H6" s="223" t="s">
        <v>159</v>
      </c>
      <c r="J6" s="499"/>
    </row>
    <row r="7" spans="1:10" ht="9.75" customHeight="1">
      <c r="A7" s="399">
        <v>1</v>
      </c>
      <c r="B7" s="458">
        <v>2</v>
      </c>
      <c r="C7" s="500">
        <v>3</v>
      </c>
      <c r="D7" s="501"/>
      <c r="E7" s="455">
        <v>4</v>
      </c>
      <c r="F7" s="455">
        <v>5</v>
      </c>
      <c r="G7" s="455">
        <v>6</v>
      </c>
      <c r="H7" s="466">
        <v>7</v>
      </c>
      <c r="J7" s="499"/>
    </row>
    <row r="8" spans="1:11" s="323" customFormat="1" ht="12" customHeight="1">
      <c r="A8" s="463">
        <v>10</v>
      </c>
      <c r="B8" s="460"/>
      <c r="C8" s="461"/>
      <c r="D8" s="462"/>
      <c r="E8" s="465" t="s">
        <v>7</v>
      </c>
      <c r="F8" s="467">
        <f>SUM(F9)</f>
        <v>16500</v>
      </c>
      <c r="G8" s="468">
        <f>SUM(G9)</f>
        <v>16500</v>
      </c>
      <c r="H8" s="456">
        <f aca="true" t="shared" si="0" ref="H8:H39">G8/F8</f>
        <v>1</v>
      </c>
      <c r="J8" s="499"/>
      <c r="K8" s="420"/>
    </row>
    <row r="9" spans="1:10" ht="12" customHeight="1">
      <c r="A9" s="464"/>
      <c r="B9" s="134">
        <v>1005</v>
      </c>
      <c r="C9" s="62"/>
      <c r="D9" s="63"/>
      <c r="E9" s="64" t="s">
        <v>72</v>
      </c>
      <c r="F9" s="211">
        <f>SUM(F10)</f>
        <v>16500</v>
      </c>
      <c r="G9" s="300">
        <f>SUM(G10)</f>
        <v>16500</v>
      </c>
      <c r="H9" s="210">
        <f t="shared" si="0"/>
        <v>1</v>
      </c>
      <c r="J9" s="499"/>
    </row>
    <row r="10" spans="1:10" ht="11.25" customHeight="1">
      <c r="A10" s="457"/>
      <c r="B10" s="459"/>
      <c r="C10" s="69"/>
      <c r="D10" s="70">
        <v>4300</v>
      </c>
      <c r="E10" s="71" t="s">
        <v>8</v>
      </c>
      <c r="F10" s="204">
        <v>16500</v>
      </c>
      <c r="G10" s="299">
        <v>16500</v>
      </c>
      <c r="H10" s="203">
        <f t="shared" si="0"/>
        <v>1</v>
      </c>
      <c r="J10" s="499"/>
    </row>
    <row r="11" spans="1:11" ht="12" customHeight="1">
      <c r="A11" s="400">
        <v>20</v>
      </c>
      <c r="B11" s="270"/>
      <c r="C11" s="270"/>
      <c r="D11" s="271"/>
      <c r="E11" s="272" t="s">
        <v>18</v>
      </c>
      <c r="F11" s="273">
        <f>SUM(F14,F12)</f>
        <v>54643</v>
      </c>
      <c r="G11" s="301">
        <f>SUM(G14,G12)</f>
        <v>54642.52</v>
      </c>
      <c r="H11" s="456">
        <v>0.9999</v>
      </c>
      <c r="J11" s="499"/>
      <c r="K11" s="419">
        <f>G11*100/G615</f>
        <v>0.09165066642522594</v>
      </c>
    </row>
    <row r="12" spans="1:10" ht="12" customHeight="1">
      <c r="A12" s="140"/>
      <c r="B12" s="134">
        <v>2001</v>
      </c>
      <c r="C12" s="16"/>
      <c r="D12" s="18"/>
      <c r="E12" s="19" t="s">
        <v>19</v>
      </c>
      <c r="F12" s="209">
        <f>SUM(F13:F13)</f>
        <v>40048</v>
      </c>
      <c r="G12" s="296">
        <f>SUM(G13:G13)</f>
        <v>40047.52</v>
      </c>
      <c r="H12" s="210">
        <v>0.9999</v>
      </c>
      <c r="J12" s="499"/>
    </row>
    <row r="13" spans="1:10" ht="11.25" customHeight="1">
      <c r="A13" s="141"/>
      <c r="B13" s="423"/>
      <c r="C13" s="7"/>
      <c r="D13" s="20">
        <v>3030</v>
      </c>
      <c r="E13" s="21" t="s">
        <v>83</v>
      </c>
      <c r="F13" s="201">
        <v>40048</v>
      </c>
      <c r="G13" s="297">
        <v>40047.52</v>
      </c>
      <c r="H13" s="203">
        <v>0.9999</v>
      </c>
      <c r="J13" s="499"/>
    </row>
    <row r="14" spans="1:10" ht="12" customHeight="1">
      <c r="A14" s="142"/>
      <c r="B14" s="137">
        <v>2002</v>
      </c>
      <c r="C14" s="62"/>
      <c r="D14" s="63"/>
      <c r="E14" s="64" t="s">
        <v>20</v>
      </c>
      <c r="F14" s="211">
        <f>SUM(F15)</f>
        <v>14595</v>
      </c>
      <c r="G14" s="300">
        <f>SUM(G15)</f>
        <v>14595</v>
      </c>
      <c r="H14" s="210">
        <f t="shared" si="0"/>
        <v>1</v>
      </c>
      <c r="J14" s="499"/>
    </row>
    <row r="15" spans="1:10" ht="11.25" customHeight="1">
      <c r="A15" s="143"/>
      <c r="B15" s="136"/>
      <c r="C15" s="69"/>
      <c r="D15" s="70">
        <v>4300</v>
      </c>
      <c r="E15" s="71" t="s">
        <v>8</v>
      </c>
      <c r="F15" s="204">
        <v>14595</v>
      </c>
      <c r="G15" s="299">
        <v>14595</v>
      </c>
      <c r="H15" s="203">
        <f t="shared" si="0"/>
        <v>1</v>
      </c>
      <c r="J15" s="499"/>
    </row>
    <row r="16" spans="1:11" ht="12" customHeight="1">
      <c r="A16" s="401">
        <v>600</v>
      </c>
      <c r="B16" s="275"/>
      <c r="C16" s="275"/>
      <c r="D16" s="276"/>
      <c r="E16" s="277" t="s">
        <v>21</v>
      </c>
      <c r="F16" s="278">
        <f>SUM(F17,F19,F45)</f>
        <v>5737866</v>
      </c>
      <c r="G16" s="469">
        <f>SUM(G17,G19,G45)</f>
        <v>5396628.17</v>
      </c>
      <c r="H16" s="269">
        <f t="shared" si="0"/>
        <v>0.9405287906688654</v>
      </c>
      <c r="J16" s="499"/>
      <c r="K16" s="419">
        <f>G16*100/G615</f>
        <v>9.051642717606134</v>
      </c>
    </row>
    <row r="17" spans="1:11" s="323" customFormat="1" ht="12" customHeight="1">
      <c r="A17" s="257"/>
      <c r="B17" s="137">
        <v>60013</v>
      </c>
      <c r="C17" s="62"/>
      <c r="D17" s="63"/>
      <c r="E17" s="64" t="s">
        <v>182</v>
      </c>
      <c r="F17" s="211">
        <f>SUM(F18)</f>
        <v>130000</v>
      </c>
      <c r="G17" s="300">
        <f>SUM(G18)</f>
        <v>130000</v>
      </c>
      <c r="H17" s="210">
        <f t="shared" si="0"/>
        <v>1</v>
      </c>
      <c r="J17" s="499"/>
      <c r="K17" s="420"/>
    </row>
    <row r="18" spans="1:11" s="323" customFormat="1" ht="11.25" customHeight="1">
      <c r="A18" s="258"/>
      <c r="B18" s="136"/>
      <c r="C18" s="69"/>
      <c r="D18" s="70">
        <v>6050</v>
      </c>
      <c r="E18" s="27" t="s">
        <v>77</v>
      </c>
      <c r="F18" s="204">
        <v>130000</v>
      </c>
      <c r="G18" s="299">
        <v>130000</v>
      </c>
      <c r="H18" s="203">
        <f t="shared" si="0"/>
        <v>1</v>
      </c>
      <c r="J18" s="499"/>
      <c r="K18" s="420"/>
    </row>
    <row r="19" spans="1:10" ht="12" customHeight="1">
      <c r="A19" s="402"/>
      <c r="B19" s="23">
        <v>60014</v>
      </c>
      <c r="C19" s="16"/>
      <c r="D19" s="18"/>
      <c r="E19" s="19" t="s">
        <v>22</v>
      </c>
      <c r="F19" s="209">
        <f>SUM(F20:F44)</f>
        <v>5597721</v>
      </c>
      <c r="G19" s="296">
        <f>SUM(G20:G44)</f>
        <v>5256483.17</v>
      </c>
      <c r="H19" s="210">
        <f t="shared" si="0"/>
        <v>0.9390398646163323</v>
      </c>
      <c r="J19" s="499"/>
    </row>
    <row r="20" spans="1:10" ht="33.75">
      <c r="A20" s="174"/>
      <c r="B20" s="3"/>
      <c r="C20" s="2"/>
      <c r="D20" s="24">
        <v>2310</v>
      </c>
      <c r="E20" s="54" t="s">
        <v>160</v>
      </c>
      <c r="F20" s="208">
        <v>106400</v>
      </c>
      <c r="G20" s="302">
        <v>106399.66</v>
      </c>
      <c r="H20" s="203">
        <v>0.9999</v>
      </c>
      <c r="J20" s="499"/>
    </row>
    <row r="21" spans="1:10" ht="11.25" customHeight="1">
      <c r="A21" s="174"/>
      <c r="B21" s="3"/>
      <c r="C21" s="7"/>
      <c r="D21" s="20">
        <v>3020</v>
      </c>
      <c r="E21" s="27" t="s">
        <v>161</v>
      </c>
      <c r="F21" s="201">
        <v>6040</v>
      </c>
      <c r="G21" s="302">
        <v>6039.96</v>
      </c>
      <c r="H21" s="203">
        <v>0.9999</v>
      </c>
      <c r="J21" s="499"/>
    </row>
    <row r="22" spans="1:10" ht="11.25" customHeight="1">
      <c r="A22" s="174"/>
      <c r="B22" s="3"/>
      <c r="C22" s="7"/>
      <c r="D22" s="20">
        <v>4010</v>
      </c>
      <c r="E22" s="21" t="s">
        <v>70</v>
      </c>
      <c r="F22" s="201">
        <v>445690</v>
      </c>
      <c r="G22" s="302">
        <v>445689.64</v>
      </c>
      <c r="H22" s="203">
        <v>0.9999</v>
      </c>
      <c r="J22" s="499"/>
    </row>
    <row r="23" spans="1:10" ht="11.25" customHeight="1">
      <c r="A23" s="174"/>
      <c r="B23" s="3"/>
      <c r="C23" s="7"/>
      <c r="D23" s="20">
        <v>4040</v>
      </c>
      <c r="E23" s="21" t="s">
        <v>10</v>
      </c>
      <c r="F23" s="201">
        <v>29171</v>
      </c>
      <c r="G23" s="302">
        <v>29170.55</v>
      </c>
      <c r="H23" s="203">
        <v>0.9999</v>
      </c>
      <c r="J23" s="499"/>
    </row>
    <row r="24" spans="1:10" ht="11.25" customHeight="1">
      <c r="A24" s="174"/>
      <c r="B24" s="3"/>
      <c r="C24" s="7"/>
      <c r="D24" s="20">
        <v>4110</v>
      </c>
      <c r="E24" s="21" t="s">
        <v>11</v>
      </c>
      <c r="F24" s="201">
        <v>72914</v>
      </c>
      <c r="G24" s="302">
        <v>72907.55</v>
      </c>
      <c r="H24" s="203">
        <f t="shared" si="0"/>
        <v>0.9999115396220205</v>
      </c>
      <c r="J24" s="499"/>
    </row>
    <row r="25" spans="1:10" ht="11.25" customHeight="1">
      <c r="A25" s="174"/>
      <c r="B25" s="3"/>
      <c r="C25" s="7"/>
      <c r="D25" s="20">
        <v>4120</v>
      </c>
      <c r="E25" s="21" t="s">
        <v>12</v>
      </c>
      <c r="F25" s="201">
        <v>11088</v>
      </c>
      <c r="G25" s="302">
        <v>11080.65</v>
      </c>
      <c r="H25" s="203">
        <f t="shared" si="0"/>
        <v>0.9993371212121211</v>
      </c>
      <c r="J25" s="499"/>
    </row>
    <row r="26" spans="1:10" ht="11.25" customHeight="1">
      <c r="A26" s="174"/>
      <c r="B26" s="3"/>
      <c r="C26" s="7"/>
      <c r="D26" s="20">
        <v>4170</v>
      </c>
      <c r="E26" s="21" t="s">
        <v>144</v>
      </c>
      <c r="F26" s="201">
        <v>17130</v>
      </c>
      <c r="G26" s="302">
        <v>17123.2</v>
      </c>
      <c r="H26" s="203">
        <f t="shared" si="0"/>
        <v>0.9996030356100409</v>
      </c>
      <c r="J26" s="499"/>
    </row>
    <row r="27" spans="1:10" ht="11.25" customHeight="1">
      <c r="A27" s="174"/>
      <c r="B27" s="3"/>
      <c r="C27" s="7"/>
      <c r="D27" s="20">
        <v>4210</v>
      </c>
      <c r="E27" s="21" t="s">
        <v>13</v>
      </c>
      <c r="F27" s="201">
        <v>376500</v>
      </c>
      <c r="G27" s="302">
        <v>367187.56</v>
      </c>
      <c r="H27" s="203">
        <f t="shared" si="0"/>
        <v>0.9752657636122178</v>
      </c>
      <c r="J27" s="499"/>
    </row>
    <row r="28" spans="1:10" ht="11.25" customHeight="1">
      <c r="A28" s="174"/>
      <c r="B28" s="3"/>
      <c r="C28" s="7"/>
      <c r="D28" s="20">
        <v>4260</v>
      </c>
      <c r="E28" s="21" t="s">
        <v>14</v>
      </c>
      <c r="F28" s="201">
        <v>14500</v>
      </c>
      <c r="G28" s="302">
        <v>8447.12</v>
      </c>
      <c r="H28" s="203">
        <f t="shared" si="0"/>
        <v>0.5825600000000001</v>
      </c>
      <c r="J28" s="499"/>
    </row>
    <row r="29" spans="1:10" ht="11.25" customHeight="1">
      <c r="A29" s="174"/>
      <c r="B29" s="3"/>
      <c r="C29" s="7"/>
      <c r="D29" s="20">
        <v>4270</v>
      </c>
      <c r="E29" s="21" t="s">
        <v>15</v>
      </c>
      <c r="F29" s="201">
        <v>1043095</v>
      </c>
      <c r="G29" s="302">
        <v>1041984.07</v>
      </c>
      <c r="H29" s="203">
        <f t="shared" si="0"/>
        <v>0.9989349675724646</v>
      </c>
      <c r="J29" s="499"/>
    </row>
    <row r="30" spans="1:10" ht="11.25" customHeight="1">
      <c r="A30" s="174"/>
      <c r="B30" s="3"/>
      <c r="C30" s="7"/>
      <c r="D30" s="20">
        <v>4280</v>
      </c>
      <c r="E30" s="21" t="s">
        <v>133</v>
      </c>
      <c r="F30" s="201">
        <v>500</v>
      </c>
      <c r="G30" s="302">
        <v>165</v>
      </c>
      <c r="H30" s="203">
        <f t="shared" si="0"/>
        <v>0.33</v>
      </c>
      <c r="J30" s="499"/>
    </row>
    <row r="31" spans="1:10" ht="11.25" customHeight="1">
      <c r="A31" s="174"/>
      <c r="B31" s="3"/>
      <c r="C31" s="7"/>
      <c r="D31" s="20">
        <v>4300</v>
      </c>
      <c r="E31" s="21" t="s">
        <v>8</v>
      </c>
      <c r="F31" s="201">
        <v>575069</v>
      </c>
      <c r="G31" s="302">
        <v>565055.39</v>
      </c>
      <c r="H31" s="203">
        <f t="shared" si="0"/>
        <v>0.9825871156330805</v>
      </c>
      <c r="J31" s="499"/>
    </row>
    <row r="32" spans="1:10" ht="11.25" customHeight="1">
      <c r="A32" s="174"/>
      <c r="B32" s="3"/>
      <c r="C32" s="7"/>
      <c r="D32" s="20">
        <v>4350</v>
      </c>
      <c r="E32" s="21" t="s">
        <v>145</v>
      </c>
      <c r="F32" s="201">
        <v>730</v>
      </c>
      <c r="G32" s="302">
        <v>728.8</v>
      </c>
      <c r="H32" s="203">
        <f t="shared" si="0"/>
        <v>0.9983561643835616</v>
      </c>
      <c r="J32" s="499"/>
    </row>
    <row r="33" spans="1:10" ht="22.5">
      <c r="A33" s="174"/>
      <c r="B33" s="3"/>
      <c r="C33" s="7"/>
      <c r="D33" s="20">
        <v>4360</v>
      </c>
      <c r="E33" s="27" t="s">
        <v>170</v>
      </c>
      <c r="F33" s="201">
        <v>4300</v>
      </c>
      <c r="G33" s="302">
        <v>4126.2</v>
      </c>
      <c r="H33" s="203">
        <f t="shared" si="0"/>
        <v>0.9595813953488371</v>
      </c>
      <c r="J33" s="499"/>
    </row>
    <row r="34" spans="1:10" ht="22.5">
      <c r="A34" s="174"/>
      <c r="B34" s="3"/>
      <c r="C34" s="7"/>
      <c r="D34" s="20">
        <v>4370</v>
      </c>
      <c r="E34" s="27" t="s">
        <v>171</v>
      </c>
      <c r="F34" s="201">
        <v>1810</v>
      </c>
      <c r="G34" s="302">
        <v>1806.2</v>
      </c>
      <c r="H34" s="203">
        <f t="shared" si="0"/>
        <v>0.9979005524861879</v>
      </c>
      <c r="J34" s="499"/>
    </row>
    <row r="35" spans="1:10" ht="22.5">
      <c r="A35" s="174"/>
      <c r="B35" s="3"/>
      <c r="C35" s="7"/>
      <c r="D35" s="20">
        <v>4400</v>
      </c>
      <c r="E35" s="27" t="s">
        <v>175</v>
      </c>
      <c r="F35" s="201">
        <v>23573</v>
      </c>
      <c r="G35" s="302">
        <v>22132.8</v>
      </c>
      <c r="H35" s="203">
        <f t="shared" si="0"/>
        <v>0.9389046790820006</v>
      </c>
      <c r="J35" s="499"/>
    </row>
    <row r="36" spans="1:10" ht="11.25" customHeight="1">
      <c r="A36" s="174"/>
      <c r="B36" s="3"/>
      <c r="C36" s="7"/>
      <c r="D36" s="20">
        <v>4410</v>
      </c>
      <c r="E36" s="21" t="s">
        <v>16</v>
      </c>
      <c r="F36" s="201">
        <v>500</v>
      </c>
      <c r="G36" s="302">
        <v>411.4</v>
      </c>
      <c r="H36" s="203">
        <f t="shared" si="0"/>
        <v>0.8228</v>
      </c>
      <c r="J36" s="499"/>
    </row>
    <row r="37" spans="1:10" ht="11.25" customHeight="1">
      <c r="A37" s="174"/>
      <c r="B37" s="3"/>
      <c r="C37" s="7"/>
      <c r="D37" s="20">
        <v>4430</v>
      </c>
      <c r="E37" s="21" t="s">
        <v>17</v>
      </c>
      <c r="F37" s="201">
        <v>10</v>
      </c>
      <c r="G37" s="302">
        <v>4.5</v>
      </c>
      <c r="H37" s="203">
        <f t="shared" si="0"/>
        <v>0.45</v>
      </c>
      <c r="J37" s="499"/>
    </row>
    <row r="38" spans="1:10" ht="11.25" customHeight="1">
      <c r="A38" s="174"/>
      <c r="B38" s="3"/>
      <c r="C38" s="7"/>
      <c r="D38" s="20">
        <v>4440</v>
      </c>
      <c r="E38" s="27" t="s">
        <v>73</v>
      </c>
      <c r="F38" s="201">
        <v>13822</v>
      </c>
      <c r="G38" s="297">
        <v>13822</v>
      </c>
      <c r="H38" s="338">
        <f t="shared" si="0"/>
        <v>1</v>
      </c>
      <c r="J38" s="499"/>
    </row>
    <row r="39" spans="1:10" ht="11.25" customHeight="1">
      <c r="A39" s="347"/>
      <c r="B39" s="222"/>
      <c r="C39" s="7"/>
      <c r="D39" s="20">
        <v>4480</v>
      </c>
      <c r="E39" s="21" t="s">
        <v>23</v>
      </c>
      <c r="F39" s="201">
        <v>2437</v>
      </c>
      <c r="G39" s="297">
        <v>2437</v>
      </c>
      <c r="H39" s="329">
        <f t="shared" si="0"/>
        <v>1</v>
      </c>
      <c r="J39" s="499"/>
    </row>
    <row r="40" spans="1:10" ht="11.25" customHeight="1">
      <c r="A40" s="174"/>
      <c r="B40" s="3"/>
      <c r="C40" s="162"/>
      <c r="D40" s="163">
        <v>4520</v>
      </c>
      <c r="E40" s="180" t="s">
        <v>74</v>
      </c>
      <c r="F40" s="205">
        <v>1452</v>
      </c>
      <c r="G40" s="297">
        <v>1451.01</v>
      </c>
      <c r="H40" s="326">
        <f aca="true" t="shared" si="1" ref="H40:H68">G40/F40</f>
        <v>0.9993181818181818</v>
      </c>
      <c r="J40" s="499"/>
    </row>
    <row r="41" spans="1:10" ht="22.5">
      <c r="A41" s="181"/>
      <c r="B41" s="68"/>
      <c r="C41" s="68"/>
      <c r="D41" s="199">
        <v>4700</v>
      </c>
      <c r="E41" s="200" t="s">
        <v>174</v>
      </c>
      <c r="F41" s="217">
        <v>4680</v>
      </c>
      <c r="G41" s="299">
        <v>4680</v>
      </c>
      <c r="H41" s="476">
        <f t="shared" si="1"/>
        <v>1</v>
      </c>
      <c r="J41" s="499"/>
    </row>
    <row r="42" spans="1:10" ht="22.5">
      <c r="A42" s="260"/>
      <c r="B42" s="409"/>
      <c r="C42" s="351"/>
      <c r="D42" s="220">
        <v>4740</v>
      </c>
      <c r="E42" s="353" t="s">
        <v>172</v>
      </c>
      <c r="F42" s="221">
        <v>1000</v>
      </c>
      <c r="G42" s="308">
        <v>994</v>
      </c>
      <c r="H42" s="477">
        <f t="shared" si="1"/>
        <v>0.994</v>
      </c>
      <c r="J42" s="499">
        <v>9</v>
      </c>
    </row>
    <row r="43" spans="1:10" ht="11.25" customHeight="1">
      <c r="A43" s="174"/>
      <c r="B43" s="3"/>
      <c r="C43" s="162"/>
      <c r="D43" s="163">
        <v>4750</v>
      </c>
      <c r="E43" s="180" t="s">
        <v>173</v>
      </c>
      <c r="F43" s="205">
        <v>5000</v>
      </c>
      <c r="G43" s="307">
        <v>4956.35</v>
      </c>
      <c r="H43" s="386">
        <f t="shared" si="1"/>
        <v>0.9912700000000001</v>
      </c>
      <c r="J43" s="499"/>
    </row>
    <row r="44" spans="1:10" ht="11.25" customHeight="1">
      <c r="A44" s="347"/>
      <c r="B44" s="222"/>
      <c r="C44" s="7"/>
      <c r="D44" s="20">
        <v>6050</v>
      </c>
      <c r="E44" s="27" t="s">
        <v>77</v>
      </c>
      <c r="F44" s="212">
        <v>2840310</v>
      </c>
      <c r="G44" s="297">
        <v>2527682.56</v>
      </c>
      <c r="H44" s="338">
        <f t="shared" si="1"/>
        <v>0.8899319299653912</v>
      </c>
      <c r="J44" s="499"/>
    </row>
    <row r="45" spans="1:10" ht="12" customHeight="1">
      <c r="A45" s="347"/>
      <c r="B45" s="406">
        <v>60016</v>
      </c>
      <c r="C45" s="341"/>
      <c r="D45" s="228"/>
      <c r="E45" s="229" t="s">
        <v>146</v>
      </c>
      <c r="F45" s="407">
        <f>SUM(F46)</f>
        <v>10145</v>
      </c>
      <c r="G45" s="408">
        <f>SUM(G46)</f>
        <v>10145</v>
      </c>
      <c r="H45" s="421">
        <f t="shared" si="1"/>
        <v>1</v>
      </c>
      <c r="J45" s="499"/>
    </row>
    <row r="46" spans="1:10" ht="33.75">
      <c r="A46" s="174"/>
      <c r="B46" s="403"/>
      <c r="C46" s="348"/>
      <c r="D46" s="220">
        <v>2710</v>
      </c>
      <c r="E46" s="404" t="s">
        <v>183</v>
      </c>
      <c r="F46" s="349">
        <v>10145</v>
      </c>
      <c r="G46" s="350">
        <v>10145</v>
      </c>
      <c r="H46" s="338">
        <f t="shared" si="1"/>
        <v>1</v>
      </c>
      <c r="J46" s="499"/>
    </row>
    <row r="47" spans="1:11" ht="12" customHeight="1">
      <c r="A47" s="405">
        <v>700</v>
      </c>
      <c r="B47" s="265"/>
      <c r="C47" s="265"/>
      <c r="D47" s="266"/>
      <c r="E47" s="267" t="s">
        <v>26</v>
      </c>
      <c r="F47" s="268">
        <f>SUM(F48)</f>
        <v>1047800</v>
      </c>
      <c r="G47" s="295">
        <f>SUM(G48)</f>
        <v>857243.0700000001</v>
      </c>
      <c r="H47" s="269">
        <f t="shared" si="1"/>
        <v>0.8181361614811987</v>
      </c>
      <c r="J47" s="499"/>
      <c r="K47" s="419">
        <f>G47*100/G615</f>
        <v>1.437834467625333</v>
      </c>
    </row>
    <row r="48" spans="1:10" ht="12" customHeight="1">
      <c r="A48" s="174"/>
      <c r="B48" s="23">
        <v>70005</v>
      </c>
      <c r="C48" s="16"/>
      <c r="D48" s="18"/>
      <c r="E48" s="19" t="s">
        <v>79</v>
      </c>
      <c r="F48" s="209">
        <f>SUM(F49:F60)</f>
        <v>1047800</v>
      </c>
      <c r="G48" s="296">
        <f>SUM(G49:G60)</f>
        <v>857243.0700000001</v>
      </c>
      <c r="H48" s="210">
        <f t="shared" si="1"/>
        <v>0.8181361614811987</v>
      </c>
      <c r="J48" s="499"/>
    </row>
    <row r="49" spans="1:10" ht="11.25" customHeight="1">
      <c r="A49" s="174"/>
      <c r="B49" s="34"/>
      <c r="C49" s="7"/>
      <c r="D49" s="20">
        <v>4110</v>
      </c>
      <c r="E49" s="21" t="s">
        <v>11</v>
      </c>
      <c r="F49" s="201">
        <v>3800</v>
      </c>
      <c r="G49" s="297">
        <v>919.05</v>
      </c>
      <c r="H49" s="203">
        <f t="shared" si="1"/>
        <v>0.2418552631578947</v>
      </c>
      <c r="J49" s="499"/>
    </row>
    <row r="50" spans="1:10" ht="11.25" customHeight="1">
      <c r="A50" s="174"/>
      <c r="B50" s="34"/>
      <c r="C50" s="7"/>
      <c r="D50" s="20">
        <v>4170</v>
      </c>
      <c r="E50" s="21" t="s">
        <v>144</v>
      </c>
      <c r="F50" s="201">
        <v>21300</v>
      </c>
      <c r="G50" s="297">
        <v>20450</v>
      </c>
      <c r="H50" s="203">
        <f t="shared" si="1"/>
        <v>0.960093896713615</v>
      </c>
      <c r="J50" s="499"/>
    </row>
    <row r="51" spans="1:10" ht="11.25" customHeight="1">
      <c r="A51" s="174"/>
      <c r="B51" s="3"/>
      <c r="C51" s="7"/>
      <c r="D51" s="20">
        <v>4210</v>
      </c>
      <c r="E51" s="21" t="s">
        <v>13</v>
      </c>
      <c r="F51" s="201">
        <v>68300</v>
      </c>
      <c r="G51" s="297">
        <v>63494.64</v>
      </c>
      <c r="H51" s="203">
        <f t="shared" si="1"/>
        <v>0.9296433382137628</v>
      </c>
      <c r="J51" s="499"/>
    </row>
    <row r="52" spans="1:10" ht="11.25" customHeight="1">
      <c r="A52" s="174"/>
      <c r="B52" s="3"/>
      <c r="C52" s="7"/>
      <c r="D52" s="20">
        <v>4260</v>
      </c>
      <c r="E52" s="21" t="s">
        <v>14</v>
      </c>
      <c r="F52" s="201">
        <v>175000</v>
      </c>
      <c r="G52" s="297">
        <v>163548.13</v>
      </c>
      <c r="H52" s="203">
        <f t="shared" si="1"/>
        <v>0.9345607428571429</v>
      </c>
      <c r="J52" s="499"/>
    </row>
    <row r="53" spans="1:10" ht="11.25" customHeight="1">
      <c r="A53" s="174"/>
      <c r="B53" s="3"/>
      <c r="C53" s="7"/>
      <c r="D53" s="20">
        <v>4270</v>
      </c>
      <c r="E53" s="21" t="s">
        <v>15</v>
      </c>
      <c r="F53" s="201">
        <v>67000</v>
      </c>
      <c r="G53" s="297">
        <v>65293.24</v>
      </c>
      <c r="H53" s="203">
        <f t="shared" si="1"/>
        <v>0.9745259701492537</v>
      </c>
      <c r="J53" s="499"/>
    </row>
    <row r="54" spans="1:10" ht="11.25" customHeight="1">
      <c r="A54" s="174"/>
      <c r="B54" s="3"/>
      <c r="C54" s="7"/>
      <c r="D54" s="20">
        <v>4300</v>
      </c>
      <c r="E54" s="21" t="s">
        <v>8</v>
      </c>
      <c r="F54" s="201">
        <v>391600</v>
      </c>
      <c r="G54" s="297">
        <v>378752.95</v>
      </c>
      <c r="H54" s="203">
        <f t="shared" si="1"/>
        <v>0.9671934371807968</v>
      </c>
      <c r="J54" s="499"/>
    </row>
    <row r="55" spans="1:10" ht="22.5">
      <c r="A55" s="174"/>
      <c r="B55" s="3"/>
      <c r="C55" s="7"/>
      <c r="D55" s="20">
        <v>4400</v>
      </c>
      <c r="E55" s="27" t="s">
        <v>175</v>
      </c>
      <c r="F55" s="201">
        <v>54000</v>
      </c>
      <c r="G55" s="297">
        <v>53839.64</v>
      </c>
      <c r="H55" s="203">
        <f t="shared" si="1"/>
        <v>0.9970303703703703</v>
      </c>
      <c r="J55" s="499"/>
    </row>
    <row r="56" spans="1:10" ht="11.25" customHeight="1">
      <c r="A56" s="174"/>
      <c r="B56" s="3"/>
      <c r="C56" s="7"/>
      <c r="D56" s="20">
        <v>4430</v>
      </c>
      <c r="E56" s="21" t="s">
        <v>17</v>
      </c>
      <c r="F56" s="201">
        <v>92100</v>
      </c>
      <c r="G56" s="297">
        <v>87161.18</v>
      </c>
      <c r="H56" s="203">
        <f t="shared" si="1"/>
        <v>0.9463754614549402</v>
      </c>
      <c r="J56" s="499"/>
    </row>
    <row r="57" spans="1:10" ht="11.25" customHeight="1">
      <c r="A57" s="174"/>
      <c r="B57" s="3"/>
      <c r="C57" s="7"/>
      <c r="D57" s="20">
        <v>4480</v>
      </c>
      <c r="E57" s="21" t="s">
        <v>23</v>
      </c>
      <c r="F57" s="201">
        <v>23300</v>
      </c>
      <c r="G57" s="297">
        <v>23171</v>
      </c>
      <c r="H57" s="203">
        <f t="shared" si="1"/>
        <v>0.9944635193133047</v>
      </c>
      <c r="J57" s="499"/>
    </row>
    <row r="58" spans="1:10" ht="11.25" customHeight="1">
      <c r="A58" s="174"/>
      <c r="B58" s="3"/>
      <c r="C58" s="2"/>
      <c r="D58" s="24">
        <v>4610</v>
      </c>
      <c r="E58" s="54" t="s">
        <v>148</v>
      </c>
      <c r="F58" s="208">
        <v>400</v>
      </c>
      <c r="G58" s="302">
        <v>40.62</v>
      </c>
      <c r="H58" s="203">
        <f t="shared" si="1"/>
        <v>0.10154999999999999</v>
      </c>
      <c r="J58" s="499"/>
    </row>
    <row r="59" spans="1:10" ht="11.25" customHeight="1">
      <c r="A59" s="174"/>
      <c r="B59" s="3"/>
      <c r="C59" s="69"/>
      <c r="D59" s="70">
        <v>6050</v>
      </c>
      <c r="E59" s="73" t="s">
        <v>77</v>
      </c>
      <c r="F59" s="204">
        <v>150000</v>
      </c>
      <c r="G59" s="299">
        <v>39.12</v>
      </c>
      <c r="H59" s="203">
        <f t="shared" si="1"/>
        <v>0.0002608</v>
      </c>
      <c r="J59" s="499"/>
    </row>
    <row r="60" spans="1:10" ht="11.25" customHeight="1">
      <c r="A60" s="174"/>
      <c r="B60" s="3"/>
      <c r="C60" s="68"/>
      <c r="D60" s="199">
        <v>6060</v>
      </c>
      <c r="E60" s="27" t="s">
        <v>78</v>
      </c>
      <c r="F60" s="217">
        <v>1000</v>
      </c>
      <c r="G60" s="312">
        <v>533.5</v>
      </c>
      <c r="H60" s="203">
        <f t="shared" si="1"/>
        <v>0.5335</v>
      </c>
      <c r="J60" s="499"/>
    </row>
    <row r="61" spans="1:11" ht="12" customHeight="1">
      <c r="A61" s="274">
        <v>710</v>
      </c>
      <c r="B61" s="275"/>
      <c r="C61" s="275"/>
      <c r="D61" s="276"/>
      <c r="E61" s="277" t="s">
        <v>27</v>
      </c>
      <c r="F61" s="278">
        <f>SUM(F62,F64)</f>
        <v>372911</v>
      </c>
      <c r="G61" s="304">
        <f>SUM(G62,G64)</f>
        <v>297331.33</v>
      </c>
      <c r="H61" s="269">
        <f t="shared" si="1"/>
        <v>0.7973251794664142</v>
      </c>
      <c r="J61" s="499"/>
      <c r="K61" s="419">
        <f>G61*100/G615</f>
        <v>0.4987071339974579</v>
      </c>
    </row>
    <row r="62" spans="1:10" ht="12" customHeight="1">
      <c r="A62" s="174"/>
      <c r="B62" s="23">
        <v>71014</v>
      </c>
      <c r="C62" s="16"/>
      <c r="D62" s="18"/>
      <c r="E62" s="19" t="s">
        <v>81</v>
      </c>
      <c r="F62" s="209">
        <f>SUM(F63)</f>
        <v>6000</v>
      </c>
      <c r="G62" s="296">
        <f>SUM(G63)</f>
        <v>5953.5</v>
      </c>
      <c r="H62" s="210">
        <f t="shared" si="1"/>
        <v>0.99225</v>
      </c>
      <c r="J62" s="499"/>
    </row>
    <row r="63" spans="1:10" ht="11.25" customHeight="1">
      <c r="A63" s="174"/>
      <c r="B63" s="3"/>
      <c r="C63" s="7"/>
      <c r="D63" s="20">
        <v>4300</v>
      </c>
      <c r="E63" s="21" t="s">
        <v>8</v>
      </c>
      <c r="F63" s="201">
        <v>6000</v>
      </c>
      <c r="G63" s="394">
        <v>5953.5</v>
      </c>
      <c r="H63" s="203">
        <f t="shared" si="1"/>
        <v>0.99225</v>
      </c>
      <c r="J63" s="499"/>
    </row>
    <row r="64" spans="1:10" ht="12" customHeight="1">
      <c r="A64" s="174"/>
      <c r="B64" s="23">
        <v>71015</v>
      </c>
      <c r="C64" s="16"/>
      <c r="D64" s="18"/>
      <c r="E64" s="19" t="s">
        <v>28</v>
      </c>
      <c r="F64" s="209">
        <f>SUM(F65:F84)</f>
        <v>366911</v>
      </c>
      <c r="G64" s="296">
        <f>SUM(G65:G84)</f>
        <v>291377.83</v>
      </c>
      <c r="H64" s="210">
        <f t="shared" si="1"/>
        <v>0.7941376246555705</v>
      </c>
      <c r="J64" s="499"/>
    </row>
    <row r="65" spans="1:10" ht="11.25" customHeight="1">
      <c r="A65" s="174"/>
      <c r="B65" s="3"/>
      <c r="C65" s="7"/>
      <c r="D65" s="20">
        <v>3020</v>
      </c>
      <c r="E65" s="27" t="s">
        <v>161</v>
      </c>
      <c r="F65" s="201">
        <v>874</v>
      </c>
      <c r="G65" s="297">
        <v>873.74</v>
      </c>
      <c r="H65" s="203">
        <f t="shared" si="1"/>
        <v>0.9997025171624714</v>
      </c>
      <c r="J65" s="499"/>
    </row>
    <row r="66" spans="1:10" ht="11.25" customHeight="1">
      <c r="A66" s="174"/>
      <c r="B66" s="3"/>
      <c r="C66" s="7"/>
      <c r="D66" s="20">
        <v>4010</v>
      </c>
      <c r="E66" s="21" t="s">
        <v>70</v>
      </c>
      <c r="F66" s="201">
        <v>60300</v>
      </c>
      <c r="G66" s="297">
        <v>60122.21</v>
      </c>
      <c r="H66" s="203">
        <f t="shared" si="1"/>
        <v>0.997051575456053</v>
      </c>
      <c r="J66" s="499"/>
    </row>
    <row r="67" spans="1:10" ht="11.25" customHeight="1">
      <c r="A67" s="174"/>
      <c r="B67" s="3"/>
      <c r="C67" s="7"/>
      <c r="D67" s="20">
        <v>4020</v>
      </c>
      <c r="E67" s="27" t="s">
        <v>82</v>
      </c>
      <c r="F67" s="201">
        <v>158169</v>
      </c>
      <c r="G67" s="297">
        <v>139182.95</v>
      </c>
      <c r="H67" s="203">
        <f t="shared" si="1"/>
        <v>0.8799635200323705</v>
      </c>
      <c r="J67" s="499"/>
    </row>
    <row r="68" spans="1:10" ht="11.25" customHeight="1">
      <c r="A68" s="174"/>
      <c r="B68" s="3"/>
      <c r="C68" s="7"/>
      <c r="D68" s="20">
        <v>4040</v>
      </c>
      <c r="E68" s="21" t="s">
        <v>10</v>
      </c>
      <c r="F68" s="201">
        <v>11874</v>
      </c>
      <c r="G68" s="297">
        <v>11672.88</v>
      </c>
      <c r="H68" s="203">
        <f t="shared" si="1"/>
        <v>0.9830621526023243</v>
      </c>
      <c r="J68" s="499"/>
    </row>
    <row r="69" spans="1:10" ht="11.25" customHeight="1">
      <c r="A69" s="174"/>
      <c r="B69" s="3"/>
      <c r="C69" s="7"/>
      <c r="D69" s="20">
        <v>4110</v>
      </c>
      <c r="E69" s="21" t="s">
        <v>11</v>
      </c>
      <c r="F69" s="201">
        <v>41470</v>
      </c>
      <c r="G69" s="297">
        <v>33617</v>
      </c>
      <c r="H69" s="203">
        <v>0.9999</v>
      </c>
      <c r="J69" s="499"/>
    </row>
    <row r="70" spans="1:10" ht="11.25" customHeight="1">
      <c r="A70" s="174"/>
      <c r="B70" s="222"/>
      <c r="C70" s="2"/>
      <c r="D70" s="24">
        <v>4120</v>
      </c>
      <c r="E70" s="90" t="s">
        <v>12</v>
      </c>
      <c r="F70" s="208">
        <v>5648</v>
      </c>
      <c r="G70" s="302">
        <v>5128.35</v>
      </c>
      <c r="H70" s="203">
        <v>0.9999</v>
      </c>
      <c r="J70" s="499"/>
    </row>
    <row r="71" spans="1:10" ht="11.25" customHeight="1">
      <c r="A71" s="347"/>
      <c r="B71" s="387"/>
      <c r="C71" s="2"/>
      <c r="D71" s="24">
        <v>4170</v>
      </c>
      <c r="E71" s="21" t="s">
        <v>144</v>
      </c>
      <c r="F71" s="208">
        <v>1200</v>
      </c>
      <c r="G71" s="302">
        <v>1200</v>
      </c>
      <c r="H71" s="386">
        <f>G71/F71</f>
        <v>1</v>
      </c>
      <c r="J71" s="499"/>
    </row>
    <row r="72" spans="1:10" ht="11.25" customHeight="1">
      <c r="A72" s="174"/>
      <c r="B72" s="347"/>
      <c r="C72" s="7"/>
      <c r="D72" s="20">
        <v>4210</v>
      </c>
      <c r="E72" s="21" t="s">
        <v>13</v>
      </c>
      <c r="F72" s="201">
        <v>38141</v>
      </c>
      <c r="G72" s="297">
        <v>8990.86</v>
      </c>
      <c r="H72" s="329">
        <f>G72/F72</f>
        <v>0.2357269080517029</v>
      </c>
      <c r="J72" s="499"/>
    </row>
    <row r="73" spans="1:10" ht="11.25" customHeight="1">
      <c r="A73" s="174"/>
      <c r="B73" s="3"/>
      <c r="C73" s="7"/>
      <c r="D73" s="20">
        <v>4260</v>
      </c>
      <c r="E73" s="21" t="s">
        <v>14</v>
      </c>
      <c r="F73" s="201">
        <v>4000</v>
      </c>
      <c r="G73" s="297">
        <v>2782.31</v>
      </c>
      <c r="H73" s="344">
        <f>G73/F73</f>
        <v>0.6955775</v>
      </c>
      <c r="J73" s="499"/>
    </row>
    <row r="74" spans="1:10" ht="11.25" customHeight="1">
      <c r="A74" s="174"/>
      <c r="B74" s="3"/>
      <c r="C74" s="7"/>
      <c r="D74" s="20">
        <v>4270</v>
      </c>
      <c r="E74" s="21" t="s">
        <v>15</v>
      </c>
      <c r="F74" s="201">
        <v>3000</v>
      </c>
      <c r="G74" s="297">
        <v>530</v>
      </c>
      <c r="H74" s="203">
        <f>G74/F74</f>
        <v>0.17666666666666667</v>
      </c>
      <c r="J74" s="499"/>
    </row>
    <row r="75" spans="1:10" ht="11.25" customHeight="1">
      <c r="A75" s="174"/>
      <c r="B75" s="3"/>
      <c r="C75" s="7"/>
      <c r="D75" s="20">
        <v>4280</v>
      </c>
      <c r="E75" s="21" t="s">
        <v>133</v>
      </c>
      <c r="F75" s="201">
        <v>400</v>
      </c>
      <c r="G75" s="297">
        <v>76</v>
      </c>
      <c r="H75" s="203">
        <f>G75/F75</f>
        <v>0.19</v>
      </c>
      <c r="J75" s="499"/>
    </row>
    <row r="76" spans="1:10" ht="11.25" customHeight="1">
      <c r="A76" s="174"/>
      <c r="B76" s="3"/>
      <c r="C76" s="7"/>
      <c r="D76" s="20">
        <v>4300</v>
      </c>
      <c r="E76" s="21" t="s">
        <v>8</v>
      </c>
      <c r="F76" s="201">
        <v>24200</v>
      </c>
      <c r="G76" s="297">
        <v>16982.01</v>
      </c>
      <c r="H76" s="203">
        <v>0.9999</v>
      </c>
      <c r="J76" s="499"/>
    </row>
    <row r="77" spans="1:10" ht="22.5">
      <c r="A77" s="174"/>
      <c r="B77" s="3"/>
      <c r="C77" s="7"/>
      <c r="D77" s="20">
        <v>4370</v>
      </c>
      <c r="E77" s="27" t="s">
        <v>171</v>
      </c>
      <c r="F77" s="201">
        <v>2000</v>
      </c>
      <c r="G77" s="297">
        <v>1543.95</v>
      </c>
      <c r="H77" s="203">
        <f aca="true" t="shared" si="2" ref="H77:H109">G77/F77</f>
        <v>0.7719750000000001</v>
      </c>
      <c r="J77" s="499"/>
    </row>
    <row r="78" spans="1:10" ht="11.25" customHeight="1">
      <c r="A78" s="174"/>
      <c r="B78" s="3"/>
      <c r="C78" s="7"/>
      <c r="D78" s="20">
        <v>4410</v>
      </c>
      <c r="E78" s="21" t="s">
        <v>16</v>
      </c>
      <c r="F78" s="201">
        <v>1000</v>
      </c>
      <c r="G78" s="297">
        <v>629.99</v>
      </c>
      <c r="H78" s="203">
        <f t="shared" si="2"/>
        <v>0.62999</v>
      </c>
      <c r="J78" s="499"/>
    </row>
    <row r="79" spans="1:10" ht="11.25" customHeight="1">
      <c r="A79" s="174"/>
      <c r="B79" s="3"/>
      <c r="C79" s="7"/>
      <c r="D79" s="20">
        <v>4430</v>
      </c>
      <c r="E79" s="21" t="s">
        <v>17</v>
      </c>
      <c r="F79" s="201">
        <v>1500</v>
      </c>
      <c r="G79" s="297">
        <v>1431.5</v>
      </c>
      <c r="H79" s="203">
        <f t="shared" si="2"/>
        <v>0.9543333333333334</v>
      </c>
      <c r="J79" s="499"/>
    </row>
    <row r="80" spans="1:10" ht="11.25" customHeight="1">
      <c r="A80" s="142"/>
      <c r="B80" s="347"/>
      <c r="C80" s="69"/>
      <c r="D80" s="70">
        <v>4440</v>
      </c>
      <c r="E80" s="73" t="s">
        <v>73</v>
      </c>
      <c r="F80" s="204">
        <v>3735</v>
      </c>
      <c r="G80" s="299">
        <v>3698.97</v>
      </c>
      <c r="H80" s="203">
        <f t="shared" si="2"/>
        <v>0.9903534136546184</v>
      </c>
      <c r="J80" s="499"/>
    </row>
    <row r="81" spans="1:10" ht="11.25" customHeight="1">
      <c r="A81" s="142"/>
      <c r="B81" s="347"/>
      <c r="C81" s="68"/>
      <c r="D81" s="199">
        <v>4550</v>
      </c>
      <c r="E81" s="200" t="s">
        <v>176</v>
      </c>
      <c r="F81" s="217">
        <v>4000</v>
      </c>
      <c r="G81" s="312">
        <v>874</v>
      </c>
      <c r="H81" s="203">
        <f t="shared" si="2"/>
        <v>0.2185</v>
      </c>
      <c r="J81" s="499"/>
    </row>
    <row r="82" spans="1:10" ht="22.5">
      <c r="A82" s="143"/>
      <c r="B82" s="354"/>
      <c r="C82" s="68"/>
      <c r="D82" s="199">
        <v>4700</v>
      </c>
      <c r="E82" s="200" t="s">
        <v>174</v>
      </c>
      <c r="F82" s="217">
        <v>2000</v>
      </c>
      <c r="G82" s="312">
        <v>0</v>
      </c>
      <c r="H82" s="203">
        <f t="shared" si="2"/>
        <v>0</v>
      </c>
      <c r="J82" s="499"/>
    </row>
    <row r="83" spans="1:10" ht="22.5">
      <c r="A83" s="150"/>
      <c r="B83" s="377"/>
      <c r="C83" s="331"/>
      <c r="D83" s="231">
        <v>4740</v>
      </c>
      <c r="E83" s="233" t="s">
        <v>172</v>
      </c>
      <c r="F83" s="224">
        <v>1600</v>
      </c>
      <c r="G83" s="315">
        <v>781.41</v>
      </c>
      <c r="H83" s="203">
        <f t="shared" si="2"/>
        <v>0.48838125</v>
      </c>
      <c r="J83" s="499">
        <v>10</v>
      </c>
    </row>
    <row r="84" spans="1:10" ht="11.25" customHeight="1">
      <c r="A84" s="143"/>
      <c r="B84" s="354"/>
      <c r="C84" s="331"/>
      <c r="D84" s="231">
        <v>4750</v>
      </c>
      <c r="E84" s="233" t="s">
        <v>173</v>
      </c>
      <c r="F84" s="224">
        <v>1800</v>
      </c>
      <c r="G84" s="315">
        <v>1259.7</v>
      </c>
      <c r="H84" s="203">
        <f t="shared" si="2"/>
        <v>0.6998333333333333</v>
      </c>
      <c r="J84" s="499"/>
    </row>
    <row r="85" spans="1:11" ht="12" customHeight="1">
      <c r="A85" s="274">
        <v>750</v>
      </c>
      <c r="B85" s="279"/>
      <c r="C85" s="275"/>
      <c r="D85" s="276"/>
      <c r="E85" s="277" t="s">
        <v>29</v>
      </c>
      <c r="F85" s="278">
        <f>SUM(F97,F107,F141,F146,F134,F86)</f>
        <v>6631635</v>
      </c>
      <c r="G85" s="304">
        <f>SUM(G97,G107,G141,G146,G134,G86)</f>
        <v>6487826.16</v>
      </c>
      <c r="H85" s="269">
        <f t="shared" si="2"/>
        <v>0.9783147232922198</v>
      </c>
      <c r="J85" s="499"/>
      <c r="K85" s="419">
        <f>G85*100/G615</f>
        <v>10.881884496085</v>
      </c>
    </row>
    <row r="86" spans="1:10" ht="12" customHeight="1">
      <c r="A86" s="140"/>
      <c r="B86" s="366">
        <v>75011</v>
      </c>
      <c r="C86" s="236"/>
      <c r="D86" s="237"/>
      <c r="E86" s="238" t="s">
        <v>30</v>
      </c>
      <c r="F86" s="239">
        <f>SUM(F87:F96)</f>
        <v>561164</v>
      </c>
      <c r="G86" s="313">
        <f>SUM(G87:G96)</f>
        <v>553128.7500000001</v>
      </c>
      <c r="H86" s="210">
        <f t="shared" si="2"/>
        <v>0.9856811021376997</v>
      </c>
      <c r="J86" s="499"/>
    </row>
    <row r="87" spans="1:10" ht="11.25" customHeight="1">
      <c r="A87" s="142"/>
      <c r="B87" s="47"/>
      <c r="C87" s="7"/>
      <c r="D87" s="20">
        <v>3020</v>
      </c>
      <c r="E87" s="55" t="s">
        <v>161</v>
      </c>
      <c r="F87" s="201">
        <v>300</v>
      </c>
      <c r="G87" s="297">
        <v>299.26</v>
      </c>
      <c r="H87" s="203">
        <f t="shared" si="2"/>
        <v>0.9975333333333333</v>
      </c>
      <c r="J87" s="499"/>
    </row>
    <row r="88" spans="1:10" ht="11.25" customHeight="1">
      <c r="A88" s="142"/>
      <c r="B88" s="47"/>
      <c r="C88" s="7"/>
      <c r="D88" s="20">
        <v>4010</v>
      </c>
      <c r="E88" s="21" t="s">
        <v>70</v>
      </c>
      <c r="F88" s="79">
        <v>434954</v>
      </c>
      <c r="G88" s="297">
        <v>432145.79</v>
      </c>
      <c r="H88" s="203">
        <f t="shared" si="2"/>
        <v>0.9935436620884047</v>
      </c>
      <c r="J88" s="499"/>
    </row>
    <row r="89" spans="1:10" ht="11.25" customHeight="1">
      <c r="A89" s="142"/>
      <c r="B89" s="47"/>
      <c r="C89" s="7"/>
      <c r="D89" s="20">
        <v>4040</v>
      </c>
      <c r="E89" s="21" t="s">
        <v>10</v>
      </c>
      <c r="F89" s="79">
        <v>27102</v>
      </c>
      <c r="G89" s="297">
        <v>26758.89</v>
      </c>
      <c r="H89" s="203">
        <f t="shared" si="2"/>
        <v>0.9873400487048926</v>
      </c>
      <c r="J89" s="499"/>
    </row>
    <row r="90" spans="1:10" ht="11.25" customHeight="1">
      <c r="A90" s="142"/>
      <c r="B90" s="47"/>
      <c r="C90" s="7"/>
      <c r="D90" s="20">
        <v>4110</v>
      </c>
      <c r="E90" s="21" t="s">
        <v>11</v>
      </c>
      <c r="F90" s="79">
        <v>70438</v>
      </c>
      <c r="G90" s="297">
        <v>67081.13</v>
      </c>
      <c r="H90" s="203">
        <f t="shared" si="2"/>
        <v>0.9523429114966354</v>
      </c>
      <c r="J90" s="499"/>
    </row>
    <row r="91" spans="1:10" ht="11.25" customHeight="1">
      <c r="A91" s="142"/>
      <c r="B91" s="47"/>
      <c r="C91" s="7"/>
      <c r="D91" s="20">
        <v>4120</v>
      </c>
      <c r="E91" s="21" t="s">
        <v>12</v>
      </c>
      <c r="F91" s="79">
        <v>11246</v>
      </c>
      <c r="G91" s="297">
        <v>10877.98</v>
      </c>
      <c r="H91" s="203">
        <f t="shared" si="2"/>
        <v>0.9672754757247021</v>
      </c>
      <c r="J91" s="499"/>
    </row>
    <row r="92" spans="1:10" ht="11.25" customHeight="1">
      <c r="A92" s="142"/>
      <c r="B92" s="47"/>
      <c r="C92" s="7"/>
      <c r="D92" s="20">
        <v>4210</v>
      </c>
      <c r="E92" s="21" t="s">
        <v>13</v>
      </c>
      <c r="F92" s="242">
        <v>1047</v>
      </c>
      <c r="G92" s="297">
        <v>913.17</v>
      </c>
      <c r="H92" s="203">
        <f t="shared" si="2"/>
        <v>0.8721776504297993</v>
      </c>
      <c r="J92" s="499"/>
    </row>
    <row r="93" spans="1:10" ht="11.25" customHeight="1">
      <c r="A93" s="142"/>
      <c r="B93" s="47"/>
      <c r="C93" s="7"/>
      <c r="D93" s="20">
        <v>4280</v>
      </c>
      <c r="E93" s="21" t="s">
        <v>133</v>
      </c>
      <c r="F93" s="254">
        <v>20</v>
      </c>
      <c r="G93" s="305">
        <v>20</v>
      </c>
      <c r="H93" s="203">
        <f t="shared" si="2"/>
        <v>1</v>
      </c>
      <c r="J93" s="499"/>
    </row>
    <row r="94" spans="1:10" ht="11.25" customHeight="1">
      <c r="A94" s="142"/>
      <c r="B94" s="387"/>
      <c r="C94" s="69"/>
      <c r="D94" s="70">
        <v>4300</v>
      </c>
      <c r="E94" s="71" t="s">
        <v>8</v>
      </c>
      <c r="F94" s="254">
        <v>100</v>
      </c>
      <c r="G94" s="312">
        <v>93.2</v>
      </c>
      <c r="H94" s="203">
        <f t="shared" si="2"/>
        <v>0.932</v>
      </c>
      <c r="J94" s="499"/>
    </row>
    <row r="95" spans="1:10" ht="11.25" customHeight="1">
      <c r="A95" s="142"/>
      <c r="B95" s="387"/>
      <c r="C95" s="331"/>
      <c r="D95" s="231">
        <v>4410</v>
      </c>
      <c r="E95" s="232" t="s">
        <v>16</v>
      </c>
      <c r="F95" s="224">
        <v>2012</v>
      </c>
      <c r="G95" s="315">
        <v>995.67</v>
      </c>
      <c r="H95" s="203">
        <f t="shared" si="2"/>
        <v>0.49486580516898604</v>
      </c>
      <c r="J95" s="499"/>
    </row>
    <row r="96" spans="1:10" ht="11.25" customHeight="1">
      <c r="A96" s="142"/>
      <c r="B96" s="136"/>
      <c r="C96" s="69"/>
      <c r="D96" s="70">
        <v>4440</v>
      </c>
      <c r="E96" s="74" t="s">
        <v>73</v>
      </c>
      <c r="F96" s="204">
        <v>13945</v>
      </c>
      <c r="G96" s="299">
        <v>13943.66</v>
      </c>
      <c r="H96" s="203">
        <f t="shared" si="2"/>
        <v>0.9999039082108282</v>
      </c>
      <c r="J96" s="499"/>
    </row>
    <row r="97" spans="1:10" ht="12" customHeight="1">
      <c r="A97" s="142"/>
      <c r="B97" s="144">
        <v>75019</v>
      </c>
      <c r="C97" s="16"/>
      <c r="D97" s="18"/>
      <c r="E97" s="19" t="s">
        <v>31</v>
      </c>
      <c r="F97" s="209">
        <f>SUM(F98:F106)</f>
        <v>298820</v>
      </c>
      <c r="G97" s="296">
        <f>SUM(G98:G106)</f>
        <v>282333.93999999994</v>
      </c>
      <c r="H97" s="210">
        <f t="shared" si="2"/>
        <v>0.9448294625527072</v>
      </c>
      <c r="J97" s="499"/>
    </row>
    <row r="98" spans="1:10" ht="11.25" customHeight="1">
      <c r="A98" s="142"/>
      <c r="B98" s="47"/>
      <c r="C98" s="7"/>
      <c r="D98" s="20">
        <v>3030</v>
      </c>
      <c r="E98" s="21" t="s">
        <v>83</v>
      </c>
      <c r="F98" s="201">
        <v>267000</v>
      </c>
      <c r="G98" s="297">
        <v>261411</v>
      </c>
      <c r="H98" s="203">
        <f t="shared" si="2"/>
        <v>0.9790674157303371</v>
      </c>
      <c r="J98" s="499"/>
    </row>
    <row r="99" spans="1:10" ht="11.25" customHeight="1">
      <c r="A99" s="142"/>
      <c r="B99" s="47"/>
      <c r="C99" s="7"/>
      <c r="D99" s="20">
        <v>4210</v>
      </c>
      <c r="E99" s="21" t="s">
        <v>13</v>
      </c>
      <c r="F99" s="201">
        <v>5110</v>
      </c>
      <c r="G99" s="297">
        <v>4186.22</v>
      </c>
      <c r="H99" s="203">
        <f t="shared" si="2"/>
        <v>0.8192211350293542</v>
      </c>
      <c r="J99" s="499"/>
    </row>
    <row r="100" spans="1:10" ht="11.25" customHeight="1">
      <c r="A100" s="142"/>
      <c r="B100" s="47"/>
      <c r="C100" s="7"/>
      <c r="D100" s="20">
        <v>4300</v>
      </c>
      <c r="E100" s="21" t="s">
        <v>8</v>
      </c>
      <c r="F100" s="201">
        <v>7840</v>
      </c>
      <c r="G100" s="297">
        <v>7506.05</v>
      </c>
      <c r="H100" s="203">
        <f t="shared" si="2"/>
        <v>0.9574043367346939</v>
      </c>
      <c r="J100" s="499"/>
    </row>
    <row r="101" spans="1:10" ht="22.5">
      <c r="A101" s="142"/>
      <c r="B101" s="47"/>
      <c r="C101" s="7"/>
      <c r="D101" s="20">
        <v>4370</v>
      </c>
      <c r="E101" s="27" t="s">
        <v>171</v>
      </c>
      <c r="F101" s="201">
        <v>3100</v>
      </c>
      <c r="G101" s="297">
        <v>1864.48</v>
      </c>
      <c r="H101" s="203">
        <f t="shared" si="2"/>
        <v>0.6014451612903225</v>
      </c>
      <c r="J101" s="499"/>
    </row>
    <row r="102" spans="1:10" ht="11.25" customHeight="1">
      <c r="A102" s="142"/>
      <c r="B102" s="47"/>
      <c r="C102" s="7"/>
      <c r="D102" s="20">
        <v>4410</v>
      </c>
      <c r="E102" s="21" t="s">
        <v>16</v>
      </c>
      <c r="F102" s="201">
        <v>3100</v>
      </c>
      <c r="G102" s="297">
        <v>135.49</v>
      </c>
      <c r="H102" s="203">
        <f t="shared" si="2"/>
        <v>0.04370645161290323</v>
      </c>
      <c r="J102" s="499"/>
    </row>
    <row r="103" spans="1:10" ht="11.25" customHeight="1">
      <c r="A103" s="142"/>
      <c r="B103" s="47"/>
      <c r="C103" s="7"/>
      <c r="D103" s="20">
        <v>4420</v>
      </c>
      <c r="E103" s="21" t="s">
        <v>32</v>
      </c>
      <c r="F103" s="201">
        <v>2470</v>
      </c>
      <c r="G103" s="297">
        <v>0</v>
      </c>
      <c r="H103" s="203">
        <f t="shared" si="2"/>
        <v>0</v>
      </c>
      <c r="J103" s="499"/>
    </row>
    <row r="104" spans="1:10" ht="11.25" customHeight="1">
      <c r="A104" s="142"/>
      <c r="B104" s="47"/>
      <c r="C104" s="7"/>
      <c r="D104" s="20">
        <v>4430</v>
      </c>
      <c r="E104" s="21" t="s">
        <v>17</v>
      </c>
      <c r="F104" s="201">
        <v>6250</v>
      </c>
      <c r="G104" s="297">
        <v>5310.7</v>
      </c>
      <c r="H104" s="203">
        <f t="shared" si="2"/>
        <v>0.849712</v>
      </c>
      <c r="J104" s="499"/>
    </row>
    <row r="105" spans="1:10" ht="22.5">
      <c r="A105" s="142"/>
      <c r="B105" s="47"/>
      <c r="C105" s="7"/>
      <c r="D105" s="20">
        <v>4700</v>
      </c>
      <c r="E105" s="180" t="s">
        <v>174</v>
      </c>
      <c r="F105" s="201">
        <v>3400</v>
      </c>
      <c r="G105" s="297">
        <v>1370</v>
      </c>
      <c r="H105" s="203">
        <f t="shared" si="2"/>
        <v>0.40294117647058825</v>
      </c>
      <c r="J105" s="499"/>
    </row>
    <row r="106" spans="1:10" ht="22.5">
      <c r="A106" s="142"/>
      <c r="B106" s="47"/>
      <c r="C106" s="7"/>
      <c r="D106" s="20">
        <v>4740</v>
      </c>
      <c r="E106" s="180" t="s">
        <v>172</v>
      </c>
      <c r="F106" s="201">
        <v>550</v>
      </c>
      <c r="G106" s="297">
        <v>550</v>
      </c>
      <c r="H106" s="203">
        <f t="shared" si="2"/>
        <v>1</v>
      </c>
      <c r="J106" s="499"/>
    </row>
    <row r="107" spans="1:10" ht="12" customHeight="1">
      <c r="A107" s="142"/>
      <c r="B107" s="177">
        <v>75020</v>
      </c>
      <c r="C107" s="16"/>
      <c r="D107" s="18"/>
      <c r="E107" s="19" t="s">
        <v>33</v>
      </c>
      <c r="F107" s="209">
        <f>SUM(F112:F133,F108:F111)</f>
        <v>5522133</v>
      </c>
      <c r="G107" s="296">
        <f>SUM(G112:G133,G108:G111)</f>
        <v>5410070.470000001</v>
      </c>
      <c r="H107" s="210">
        <f t="shared" si="2"/>
        <v>0.9797066586407825</v>
      </c>
      <c r="J107" s="499"/>
    </row>
    <row r="108" spans="1:10" ht="11.25" customHeight="1">
      <c r="A108" s="142"/>
      <c r="B108" s="189"/>
      <c r="C108" s="175"/>
      <c r="D108" s="20">
        <v>3020</v>
      </c>
      <c r="E108" s="27" t="s">
        <v>161</v>
      </c>
      <c r="F108" s="201">
        <v>8850</v>
      </c>
      <c r="G108" s="302">
        <v>8641.2</v>
      </c>
      <c r="H108" s="203">
        <f t="shared" si="2"/>
        <v>0.9764067796610171</v>
      </c>
      <c r="J108" s="499"/>
    </row>
    <row r="109" spans="1:10" ht="11.25" customHeight="1">
      <c r="A109" s="142"/>
      <c r="B109" s="190"/>
      <c r="C109" s="175"/>
      <c r="D109" s="20">
        <v>4010</v>
      </c>
      <c r="E109" s="21" t="s">
        <v>70</v>
      </c>
      <c r="F109" s="201">
        <v>2928382</v>
      </c>
      <c r="G109" s="302">
        <v>2920276.81</v>
      </c>
      <c r="H109" s="203">
        <f t="shared" si="2"/>
        <v>0.9972321951166208</v>
      </c>
      <c r="J109" s="499"/>
    </row>
    <row r="110" spans="1:10" ht="11.25" customHeight="1">
      <c r="A110" s="142"/>
      <c r="B110" s="190"/>
      <c r="C110" s="175"/>
      <c r="D110" s="20">
        <v>4040</v>
      </c>
      <c r="E110" s="21" t="s">
        <v>10</v>
      </c>
      <c r="F110" s="201">
        <v>171000</v>
      </c>
      <c r="G110" s="302">
        <v>170916.41</v>
      </c>
      <c r="H110" s="203">
        <v>0.9999</v>
      </c>
      <c r="J110" s="499"/>
    </row>
    <row r="111" spans="1:10" ht="11.25" customHeight="1">
      <c r="A111" s="142"/>
      <c r="B111" s="190"/>
      <c r="C111" s="176"/>
      <c r="D111" s="70">
        <v>4110</v>
      </c>
      <c r="E111" s="71" t="s">
        <v>11</v>
      </c>
      <c r="F111" s="204">
        <v>474828</v>
      </c>
      <c r="G111" s="299">
        <v>440114.86</v>
      </c>
      <c r="H111" s="203">
        <f aca="true" t="shared" si="3" ref="H111:H174">G111/F111</f>
        <v>0.9268932329180251</v>
      </c>
      <c r="J111" s="499"/>
    </row>
    <row r="112" spans="1:10" ht="11.25" customHeight="1">
      <c r="A112" s="142"/>
      <c r="B112" s="190"/>
      <c r="C112" s="179"/>
      <c r="D112" s="163">
        <v>4120</v>
      </c>
      <c r="E112" s="164" t="s">
        <v>12</v>
      </c>
      <c r="F112" s="205">
        <v>76511</v>
      </c>
      <c r="G112" s="332">
        <v>72041.19</v>
      </c>
      <c r="H112" s="203">
        <f t="shared" si="3"/>
        <v>0.941579511442799</v>
      </c>
      <c r="J112" s="499"/>
    </row>
    <row r="113" spans="1:10" ht="22.5">
      <c r="A113" s="142"/>
      <c r="B113" s="190"/>
      <c r="C113" s="179"/>
      <c r="D113" s="163">
        <v>4140</v>
      </c>
      <c r="E113" s="180" t="s">
        <v>101</v>
      </c>
      <c r="F113" s="205">
        <v>30000</v>
      </c>
      <c r="G113" s="339">
        <v>24565</v>
      </c>
      <c r="H113" s="203">
        <f t="shared" si="3"/>
        <v>0.8188333333333333</v>
      </c>
      <c r="J113" s="499"/>
    </row>
    <row r="114" spans="1:10" ht="11.25" customHeight="1">
      <c r="A114" s="142"/>
      <c r="B114" s="190"/>
      <c r="C114" s="179"/>
      <c r="D114" s="163">
        <v>4170</v>
      </c>
      <c r="E114" s="192" t="s">
        <v>144</v>
      </c>
      <c r="F114" s="205">
        <v>27000</v>
      </c>
      <c r="G114" s="307">
        <v>26344.4</v>
      </c>
      <c r="H114" s="203">
        <f t="shared" si="3"/>
        <v>0.9757185185185185</v>
      </c>
      <c r="J114" s="499"/>
    </row>
    <row r="115" spans="1:10" ht="11.25" customHeight="1">
      <c r="A115" s="142"/>
      <c r="B115" s="190"/>
      <c r="C115" s="175"/>
      <c r="D115" s="20">
        <v>4210</v>
      </c>
      <c r="E115" s="21" t="s">
        <v>13</v>
      </c>
      <c r="F115" s="201">
        <v>140950</v>
      </c>
      <c r="G115" s="302">
        <v>138649.53</v>
      </c>
      <c r="H115" s="203">
        <f t="shared" si="3"/>
        <v>0.9836788222774033</v>
      </c>
      <c r="J115" s="499"/>
    </row>
    <row r="116" spans="1:10" ht="11.25" customHeight="1">
      <c r="A116" s="142"/>
      <c r="B116" s="190"/>
      <c r="C116" s="175"/>
      <c r="D116" s="20">
        <v>4260</v>
      </c>
      <c r="E116" s="21" t="s">
        <v>14</v>
      </c>
      <c r="F116" s="201">
        <v>89400</v>
      </c>
      <c r="G116" s="302">
        <v>77723.67</v>
      </c>
      <c r="H116" s="203">
        <f t="shared" si="3"/>
        <v>0.8693922818791946</v>
      </c>
      <c r="J116" s="499"/>
    </row>
    <row r="117" spans="1:10" ht="11.25" customHeight="1">
      <c r="A117" s="142"/>
      <c r="B117" s="190"/>
      <c r="C117" s="175"/>
      <c r="D117" s="20">
        <v>4270</v>
      </c>
      <c r="E117" s="21" t="s">
        <v>15</v>
      </c>
      <c r="F117" s="201">
        <v>17300</v>
      </c>
      <c r="G117" s="302">
        <v>16931.58</v>
      </c>
      <c r="H117" s="203">
        <f t="shared" si="3"/>
        <v>0.9787040462427746</v>
      </c>
      <c r="J117" s="499"/>
    </row>
    <row r="118" spans="1:10" ht="11.25" customHeight="1">
      <c r="A118" s="142"/>
      <c r="B118" s="190"/>
      <c r="C118" s="175"/>
      <c r="D118" s="20">
        <v>4280</v>
      </c>
      <c r="E118" s="21" t="s">
        <v>133</v>
      </c>
      <c r="F118" s="201">
        <v>1900</v>
      </c>
      <c r="G118" s="302">
        <v>1601</v>
      </c>
      <c r="H118" s="203">
        <f t="shared" si="3"/>
        <v>0.8426315789473684</v>
      </c>
      <c r="J118" s="499"/>
    </row>
    <row r="119" spans="1:10" ht="11.25" customHeight="1">
      <c r="A119" s="142"/>
      <c r="B119" s="190"/>
      <c r="C119" s="175"/>
      <c r="D119" s="20">
        <v>4300</v>
      </c>
      <c r="E119" s="21" t="s">
        <v>8</v>
      </c>
      <c r="F119" s="201">
        <v>1236690</v>
      </c>
      <c r="G119" s="302">
        <v>1208815.97</v>
      </c>
      <c r="H119" s="203">
        <f t="shared" si="3"/>
        <v>0.9774607783680631</v>
      </c>
      <c r="J119" s="499"/>
    </row>
    <row r="120" spans="1:10" ht="11.25" customHeight="1">
      <c r="A120" s="142"/>
      <c r="B120" s="190"/>
      <c r="C120" s="175"/>
      <c r="D120" s="20">
        <v>4350</v>
      </c>
      <c r="E120" s="21" t="s">
        <v>145</v>
      </c>
      <c r="F120" s="201">
        <v>9800</v>
      </c>
      <c r="G120" s="302">
        <v>8920.6</v>
      </c>
      <c r="H120" s="203">
        <f t="shared" si="3"/>
        <v>0.910265306122449</v>
      </c>
      <c r="J120" s="499"/>
    </row>
    <row r="121" spans="1:10" ht="22.5">
      <c r="A121" s="142"/>
      <c r="B121" s="190"/>
      <c r="C121" s="175"/>
      <c r="D121" s="20">
        <v>4360</v>
      </c>
      <c r="E121" s="27" t="s">
        <v>170</v>
      </c>
      <c r="F121" s="201">
        <v>4000</v>
      </c>
      <c r="G121" s="302">
        <v>3631.09</v>
      </c>
      <c r="H121" s="203">
        <f t="shared" si="3"/>
        <v>0.9077725</v>
      </c>
      <c r="J121" s="499"/>
    </row>
    <row r="122" spans="1:10" ht="11.25" customHeight="1">
      <c r="A122" s="142"/>
      <c r="B122" s="190"/>
      <c r="C122" s="175"/>
      <c r="D122" s="20">
        <v>4370</v>
      </c>
      <c r="E122" s="27" t="s">
        <v>171</v>
      </c>
      <c r="F122" s="201">
        <v>49500</v>
      </c>
      <c r="G122" s="302">
        <v>45762.85</v>
      </c>
      <c r="H122" s="203">
        <f t="shared" si="3"/>
        <v>0.9245020202020202</v>
      </c>
      <c r="J122" s="499"/>
    </row>
    <row r="123" spans="1:10" ht="11.25" customHeight="1">
      <c r="A123" s="142"/>
      <c r="B123" s="190"/>
      <c r="C123" s="176"/>
      <c r="D123" s="70">
        <v>4380</v>
      </c>
      <c r="E123" s="71" t="s">
        <v>177</v>
      </c>
      <c r="F123" s="204">
        <v>2000</v>
      </c>
      <c r="G123" s="299">
        <v>723.2</v>
      </c>
      <c r="H123" s="203">
        <f t="shared" si="3"/>
        <v>0.36160000000000003</v>
      </c>
      <c r="J123" s="499"/>
    </row>
    <row r="124" spans="1:10" ht="22.5">
      <c r="A124" s="143"/>
      <c r="B124" s="191"/>
      <c r="C124" s="245"/>
      <c r="D124" s="231">
        <v>4400</v>
      </c>
      <c r="E124" s="233" t="s">
        <v>175</v>
      </c>
      <c r="F124" s="224">
        <v>47800</v>
      </c>
      <c r="G124" s="315">
        <v>47756.92</v>
      </c>
      <c r="H124" s="203">
        <f t="shared" si="3"/>
        <v>0.9990987447698745</v>
      </c>
      <c r="J124" s="499"/>
    </row>
    <row r="125" spans="1:10" ht="11.25" customHeight="1">
      <c r="A125" s="150"/>
      <c r="B125" s="189"/>
      <c r="C125" s="245"/>
      <c r="D125" s="231">
        <v>4410</v>
      </c>
      <c r="E125" s="232" t="s">
        <v>16</v>
      </c>
      <c r="F125" s="224">
        <v>15500</v>
      </c>
      <c r="G125" s="315">
        <v>15049.32</v>
      </c>
      <c r="H125" s="203">
        <f t="shared" si="3"/>
        <v>0.9709238709677419</v>
      </c>
      <c r="J125" s="499">
        <v>11</v>
      </c>
    </row>
    <row r="126" spans="1:10" ht="11.25" customHeight="1">
      <c r="A126" s="142"/>
      <c r="B126" s="142"/>
      <c r="C126" s="245"/>
      <c r="D126" s="231">
        <v>4420</v>
      </c>
      <c r="E126" s="232" t="s">
        <v>32</v>
      </c>
      <c r="F126" s="224">
        <v>1900</v>
      </c>
      <c r="G126" s="315">
        <v>1650.65</v>
      </c>
      <c r="H126" s="203">
        <f t="shared" si="3"/>
        <v>0.8687631578947369</v>
      </c>
      <c r="J126" s="499"/>
    </row>
    <row r="127" spans="1:10" ht="11.25" customHeight="1">
      <c r="A127" s="142"/>
      <c r="B127" s="142"/>
      <c r="C127" s="245"/>
      <c r="D127" s="231">
        <v>4430</v>
      </c>
      <c r="E127" s="232" t="s">
        <v>17</v>
      </c>
      <c r="F127" s="224">
        <v>15790</v>
      </c>
      <c r="G127" s="315">
        <v>14621.34</v>
      </c>
      <c r="H127" s="203">
        <f t="shared" si="3"/>
        <v>0.9259873337555415</v>
      </c>
      <c r="J127" s="499"/>
    </row>
    <row r="128" spans="1:10" ht="11.25" customHeight="1">
      <c r="A128" s="142"/>
      <c r="B128" s="190"/>
      <c r="C128" s="243"/>
      <c r="D128" s="220">
        <v>4440</v>
      </c>
      <c r="E128" s="353" t="s">
        <v>73</v>
      </c>
      <c r="F128" s="221">
        <v>75868</v>
      </c>
      <c r="G128" s="332">
        <v>75863.59</v>
      </c>
      <c r="H128" s="203">
        <f t="shared" si="3"/>
        <v>0.9999418727263141</v>
      </c>
      <c r="J128" s="499"/>
    </row>
    <row r="129" spans="1:10" ht="11.25" customHeight="1">
      <c r="A129" s="142"/>
      <c r="B129" s="190"/>
      <c r="C129" s="179"/>
      <c r="D129" s="163">
        <v>4610</v>
      </c>
      <c r="E129" s="180" t="s">
        <v>148</v>
      </c>
      <c r="F129" s="205">
        <v>100</v>
      </c>
      <c r="G129" s="432">
        <v>0</v>
      </c>
      <c r="H129" s="203">
        <f t="shared" si="3"/>
        <v>0</v>
      </c>
      <c r="J129" s="499"/>
    </row>
    <row r="130" spans="1:10" ht="22.5">
      <c r="A130" s="142"/>
      <c r="B130" s="190"/>
      <c r="C130" s="179"/>
      <c r="D130" s="163">
        <v>4700</v>
      </c>
      <c r="E130" s="180" t="s">
        <v>174</v>
      </c>
      <c r="F130" s="205">
        <v>13310</v>
      </c>
      <c r="G130" s="431">
        <v>12252.78</v>
      </c>
      <c r="H130" s="203">
        <f t="shared" si="3"/>
        <v>0.9205694966190835</v>
      </c>
      <c r="J130" s="499"/>
    </row>
    <row r="131" spans="1:10" ht="22.5">
      <c r="A131" s="142"/>
      <c r="B131" s="190"/>
      <c r="C131" s="179"/>
      <c r="D131" s="163">
        <v>4740</v>
      </c>
      <c r="E131" s="180" t="s">
        <v>172</v>
      </c>
      <c r="F131" s="205">
        <v>5900</v>
      </c>
      <c r="G131" s="431">
        <v>5730.1</v>
      </c>
      <c r="H131" s="203">
        <f t="shared" si="3"/>
        <v>0.9712033898305086</v>
      </c>
      <c r="J131" s="499"/>
    </row>
    <row r="132" spans="1:10" ht="11.25" customHeight="1">
      <c r="A132" s="142"/>
      <c r="B132" s="190"/>
      <c r="C132" s="179"/>
      <c r="D132" s="163">
        <v>4750</v>
      </c>
      <c r="E132" s="180" t="s">
        <v>173</v>
      </c>
      <c r="F132" s="205">
        <v>46354</v>
      </c>
      <c r="G132" s="431">
        <v>41046.33</v>
      </c>
      <c r="H132" s="203">
        <f t="shared" si="3"/>
        <v>0.8854970444837554</v>
      </c>
      <c r="J132" s="499"/>
    </row>
    <row r="133" spans="1:10" ht="11.25" customHeight="1">
      <c r="A133" s="142"/>
      <c r="B133" s="191"/>
      <c r="C133" s="175"/>
      <c r="D133" s="20">
        <v>6060</v>
      </c>
      <c r="E133" s="27" t="s">
        <v>78</v>
      </c>
      <c r="F133" s="201">
        <v>31500</v>
      </c>
      <c r="G133" s="302">
        <v>30440.08</v>
      </c>
      <c r="H133" s="203">
        <f t="shared" si="3"/>
        <v>0.9663517460317461</v>
      </c>
      <c r="J133" s="499"/>
    </row>
    <row r="134" spans="1:10" ht="12" customHeight="1">
      <c r="A134" s="142"/>
      <c r="B134" s="255">
        <v>75045</v>
      </c>
      <c r="C134" s="16"/>
      <c r="D134" s="18"/>
      <c r="E134" s="19" t="s">
        <v>34</v>
      </c>
      <c r="F134" s="209">
        <f>SUM(F135:F140)</f>
        <v>35000</v>
      </c>
      <c r="G134" s="296">
        <f>SUM(G135:G140)</f>
        <v>34877.759999999995</v>
      </c>
      <c r="H134" s="210">
        <f t="shared" si="3"/>
        <v>0.9965074285714284</v>
      </c>
      <c r="J134" s="499"/>
    </row>
    <row r="135" spans="1:10" ht="11.25" customHeight="1">
      <c r="A135" s="142"/>
      <c r="B135" s="190"/>
      <c r="C135" s="175"/>
      <c r="D135" s="20">
        <v>4110</v>
      </c>
      <c r="E135" s="21" t="s">
        <v>11</v>
      </c>
      <c r="F135" s="201">
        <v>482</v>
      </c>
      <c r="G135" s="297">
        <v>481.99</v>
      </c>
      <c r="H135" s="203">
        <v>0.9999</v>
      </c>
      <c r="J135" s="499"/>
    </row>
    <row r="136" spans="1:10" ht="11.25" customHeight="1">
      <c r="A136" s="142"/>
      <c r="B136" s="190"/>
      <c r="C136" s="176"/>
      <c r="D136" s="70">
        <v>4120</v>
      </c>
      <c r="E136" s="71" t="s">
        <v>12</v>
      </c>
      <c r="F136" s="204">
        <v>83</v>
      </c>
      <c r="G136" s="299">
        <v>82.81</v>
      </c>
      <c r="H136" s="203">
        <f t="shared" si="3"/>
        <v>0.997710843373494</v>
      </c>
      <c r="J136" s="499"/>
    </row>
    <row r="137" spans="1:10" ht="11.25" customHeight="1">
      <c r="A137" s="142"/>
      <c r="B137" s="190"/>
      <c r="C137" s="47"/>
      <c r="D137" s="169">
        <v>4170</v>
      </c>
      <c r="E137" s="192" t="s">
        <v>144</v>
      </c>
      <c r="F137" s="215">
        <v>18240</v>
      </c>
      <c r="G137" s="307">
        <v>18240</v>
      </c>
      <c r="H137" s="203">
        <f t="shared" si="3"/>
        <v>1</v>
      </c>
      <c r="J137" s="499"/>
    </row>
    <row r="138" spans="1:10" ht="11.25" customHeight="1">
      <c r="A138" s="142"/>
      <c r="B138" s="190"/>
      <c r="C138" s="243"/>
      <c r="D138" s="220">
        <v>4210</v>
      </c>
      <c r="E138" s="240" t="s">
        <v>13</v>
      </c>
      <c r="F138" s="221">
        <v>6215</v>
      </c>
      <c r="G138" s="308">
        <v>6214.29</v>
      </c>
      <c r="H138" s="203">
        <f t="shared" si="3"/>
        <v>0.9998857602574417</v>
      </c>
      <c r="J138" s="499"/>
    </row>
    <row r="139" spans="1:10" ht="11.25" customHeight="1">
      <c r="A139" s="142"/>
      <c r="B139" s="190"/>
      <c r="C139" s="179"/>
      <c r="D139" s="20">
        <v>4280</v>
      </c>
      <c r="E139" s="21" t="s">
        <v>133</v>
      </c>
      <c r="F139" s="205">
        <v>8000</v>
      </c>
      <c r="G139" s="306">
        <v>7931</v>
      </c>
      <c r="H139" s="203">
        <f t="shared" si="3"/>
        <v>0.991375</v>
      </c>
      <c r="J139" s="499"/>
    </row>
    <row r="140" spans="1:10" ht="11.25" customHeight="1">
      <c r="A140" s="142"/>
      <c r="B140" s="190"/>
      <c r="C140" s="175"/>
      <c r="D140" s="20">
        <v>4300</v>
      </c>
      <c r="E140" s="21" t="s">
        <v>8</v>
      </c>
      <c r="F140" s="201">
        <v>1980</v>
      </c>
      <c r="G140" s="297">
        <v>1927.67</v>
      </c>
      <c r="H140" s="203">
        <f t="shared" si="3"/>
        <v>0.9735707070707071</v>
      </c>
      <c r="J140" s="499"/>
    </row>
    <row r="141" spans="1:10" ht="12" customHeight="1">
      <c r="A141" s="142"/>
      <c r="B141" s="255">
        <v>75075</v>
      </c>
      <c r="C141" s="247"/>
      <c r="D141" s="359"/>
      <c r="E141" s="360" t="s">
        <v>149</v>
      </c>
      <c r="F141" s="361">
        <f>SUM(F142:F145)</f>
        <v>201418</v>
      </c>
      <c r="G141" s="362">
        <f>SUM(G142:G145)</f>
        <v>195465.53000000003</v>
      </c>
      <c r="H141" s="210">
        <f t="shared" si="3"/>
        <v>0.9704471794973638</v>
      </c>
      <c r="J141" s="499"/>
    </row>
    <row r="142" spans="1:11" s="323" customFormat="1" ht="11.25" customHeight="1">
      <c r="A142" s="415"/>
      <c r="B142" s="253"/>
      <c r="C142" s="51"/>
      <c r="D142" s="368">
        <v>3040</v>
      </c>
      <c r="E142" s="424" t="s">
        <v>178</v>
      </c>
      <c r="F142" s="390">
        <v>3700</v>
      </c>
      <c r="G142" s="391">
        <v>3700</v>
      </c>
      <c r="H142" s="203">
        <f t="shared" si="3"/>
        <v>1</v>
      </c>
      <c r="J142" s="499"/>
      <c r="K142" s="420"/>
    </row>
    <row r="143" spans="1:10" ht="11.25" customHeight="1">
      <c r="A143" s="415"/>
      <c r="B143" s="334"/>
      <c r="C143" s="367"/>
      <c r="D143" s="368">
        <v>4170</v>
      </c>
      <c r="E143" s="369" t="s">
        <v>144</v>
      </c>
      <c r="F143" s="349">
        <v>5700</v>
      </c>
      <c r="G143" s="350">
        <v>5490</v>
      </c>
      <c r="H143" s="203">
        <f t="shared" si="3"/>
        <v>0.9631578947368421</v>
      </c>
      <c r="J143" s="499"/>
    </row>
    <row r="144" spans="1:10" ht="11.25" customHeight="1">
      <c r="A144" s="174"/>
      <c r="B144" s="142"/>
      <c r="C144" s="176"/>
      <c r="D144" s="70">
        <v>4210</v>
      </c>
      <c r="E144" s="71" t="s">
        <v>13</v>
      </c>
      <c r="F144" s="201">
        <v>9400</v>
      </c>
      <c r="G144" s="297">
        <v>8575.83</v>
      </c>
      <c r="H144" s="203">
        <f t="shared" si="3"/>
        <v>0.912322340425532</v>
      </c>
      <c r="J144" s="499"/>
    </row>
    <row r="145" spans="1:10" ht="11.25" customHeight="1">
      <c r="A145" s="174"/>
      <c r="B145" s="143"/>
      <c r="C145" s="175"/>
      <c r="D145" s="20">
        <v>4300</v>
      </c>
      <c r="E145" s="21" t="s">
        <v>8</v>
      </c>
      <c r="F145" s="201">
        <v>182618</v>
      </c>
      <c r="G145" s="297">
        <v>177699.7</v>
      </c>
      <c r="H145" s="203">
        <f t="shared" si="3"/>
        <v>0.9730678246394113</v>
      </c>
      <c r="J145" s="499"/>
    </row>
    <row r="146" spans="1:10" ht="12" customHeight="1">
      <c r="A146" s="142"/>
      <c r="B146" s="178">
        <v>75095</v>
      </c>
      <c r="C146" s="16"/>
      <c r="D146" s="18"/>
      <c r="E146" s="19" t="s">
        <v>25</v>
      </c>
      <c r="F146" s="209">
        <f>SUM(F147:F148)</f>
        <v>13100</v>
      </c>
      <c r="G146" s="296">
        <f>SUM(G147:G148)</f>
        <v>11949.71</v>
      </c>
      <c r="H146" s="210">
        <f t="shared" si="3"/>
        <v>0.912191603053435</v>
      </c>
      <c r="J146" s="499"/>
    </row>
    <row r="147" spans="1:10" ht="11.25" customHeight="1">
      <c r="A147" s="142"/>
      <c r="B147" s="47"/>
      <c r="C147" s="69"/>
      <c r="D147" s="70">
        <v>4210</v>
      </c>
      <c r="E147" s="71" t="s">
        <v>13</v>
      </c>
      <c r="F147" s="201">
        <v>7760</v>
      </c>
      <c r="G147" s="297">
        <v>6801</v>
      </c>
      <c r="H147" s="203">
        <f t="shared" si="3"/>
        <v>0.8764175257731959</v>
      </c>
      <c r="J147" s="499"/>
    </row>
    <row r="148" spans="1:10" ht="11.25" customHeight="1">
      <c r="A148" s="143"/>
      <c r="B148" s="354"/>
      <c r="C148" s="69"/>
      <c r="D148" s="70">
        <v>4300</v>
      </c>
      <c r="E148" s="71" t="s">
        <v>8</v>
      </c>
      <c r="F148" s="204">
        <v>5340</v>
      </c>
      <c r="G148" s="299">
        <v>5148.71</v>
      </c>
      <c r="H148" s="203">
        <f t="shared" si="3"/>
        <v>0.9641779026217229</v>
      </c>
      <c r="J148" s="499"/>
    </row>
    <row r="149" spans="1:11" ht="12" customHeight="1">
      <c r="A149" s="280">
        <v>754</v>
      </c>
      <c r="B149" s="388"/>
      <c r="C149" s="265"/>
      <c r="D149" s="266"/>
      <c r="E149" s="281" t="s">
        <v>84</v>
      </c>
      <c r="F149" s="268">
        <f>SUM(F150,F153,F179,F183,F185,F189)</f>
        <v>2979264</v>
      </c>
      <c r="G149" s="295">
        <f>SUM(G150,G153,G179,G183,G185,G189)</f>
        <v>2964107.0700000003</v>
      </c>
      <c r="H149" s="269">
        <f t="shared" si="3"/>
        <v>0.9949125253753949</v>
      </c>
      <c r="J149" s="499"/>
      <c r="K149" s="419">
        <f>G149*100/G615</f>
        <v>4.97162993802672</v>
      </c>
    </row>
    <row r="150" spans="1:10" ht="12" customHeight="1">
      <c r="A150" s="150"/>
      <c r="B150" s="144">
        <v>75405</v>
      </c>
      <c r="C150" s="16"/>
      <c r="D150" s="18"/>
      <c r="E150" s="19" t="s">
        <v>140</v>
      </c>
      <c r="F150" s="209">
        <f>SUM(F151:F152)</f>
        <v>59000</v>
      </c>
      <c r="G150" s="296">
        <f>SUM(G151:G152)</f>
        <v>59000</v>
      </c>
      <c r="H150" s="210">
        <f t="shared" si="3"/>
        <v>1</v>
      </c>
      <c r="J150" s="499"/>
    </row>
    <row r="151" spans="1:10" ht="11.25" customHeight="1">
      <c r="A151" s="142"/>
      <c r="B151" s="47"/>
      <c r="C151" s="7"/>
      <c r="D151" s="20">
        <v>4210</v>
      </c>
      <c r="E151" s="71" t="s">
        <v>13</v>
      </c>
      <c r="F151" s="201">
        <v>8000</v>
      </c>
      <c r="G151" s="297">
        <v>8000</v>
      </c>
      <c r="H151" s="203">
        <f t="shared" si="3"/>
        <v>1</v>
      </c>
      <c r="J151" s="499"/>
    </row>
    <row r="152" spans="1:10" ht="11.25" customHeight="1">
      <c r="A152" s="142"/>
      <c r="B152" s="47"/>
      <c r="C152" s="7"/>
      <c r="D152" s="20">
        <v>6060</v>
      </c>
      <c r="E152" s="27" t="s">
        <v>78</v>
      </c>
      <c r="F152" s="201">
        <v>51000</v>
      </c>
      <c r="G152" s="297">
        <v>51000</v>
      </c>
      <c r="H152" s="203">
        <f t="shared" si="3"/>
        <v>1</v>
      </c>
      <c r="J152" s="499"/>
    </row>
    <row r="153" spans="1:10" ht="12" customHeight="1">
      <c r="A153" s="142"/>
      <c r="B153" s="177">
        <v>75411</v>
      </c>
      <c r="C153" s="16"/>
      <c r="D153" s="18"/>
      <c r="E153" s="19" t="s">
        <v>89</v>
      </c>
      <c r="F153" s="209">
        <f>SUM(F154:F178)</f>
        <v>2845964</v>
      </c>
      <c r="G153" s="296">
        <f>SUM(G154:G178)</f>
        <v>2845951.6900000004</v>
      </c>
      <c r="H153" s="210">
        <v>0.9999</v>
      </c>
      <c r="J153" s="499"/>
    </row>
    <row r="154" spans="1:10" ht="11.25" customHeight="1">
      <c r="A154" s="174"/>
      <c r="B154" s="150"/>
      <c r="C154" s="175"/>
      <c r="D154" s="20">
        <v>3070</v>
      </c>
      <c r="E154" s="27" t="s">
        <v>150</v>
      </c>
      <c r="F154" s="201">
        <v>149224</v>
      </c>
      <c r="G154" s="297">
        <v>149223.75</v>
      </c>
      <c r="H154" s="203">
        <v>0.9999</v>
      </c>
      <c r="J154" s="499"/>
    </row>
    <row r="155" spans="1:10" ht="11.25" customHeight="1">
      <c r="A155" s="174"/>
      <c r="B155" s="142"/>
      <c r="C155" s="175"/>
      <c r="D155" s="20">
        <v>4020</v>
      </c>
      <c r="E155" s="27" t="s">
        <v>82</v>
      </c>
      <c r="F155" s="201">
        <v>25056</v>
      </c>
      <c r="G155" s="297">
        <v>25054.64</v>
      </c>
      <c r="H155" s="203">
        <f t="shared" si="3"/>
        <v>0.9999457215836526</v>
      </c>
      <c r="J155" s="499"/>
    </row>
    <row r="156" spans="1:10" ht="11.25" customHeight="1">
      <c r="A156" s="174"/>
      <c r="B156" s="142"/>
      <c r="C156" s="176"/>
      <c r="D156" s="70">
        <v>4040</v>
      </c>
      <c r="E156" s="71" t="s">
        <v>10</v>
      </c>
      <c r="F156" s="204">
        <v>1516</v>
      </c>
      <c r="G156" s="299">
        <v>1515.9</v>
      </c>
      <c r="H156" s="203">
        <f t="shared" si="3"/>
        <v>0.999934036939314</v>
      </c>
      <c r="J156" s="499"/>
    </row>
    <row r="157" spans="1:10" ht="22.5">
      <c r="A157" s="174"/>
      <c r="B157" s="142"/>
      <c r="C157" s="345"/>
      <c r="D157" s="346">
        <v>4050</v>
      </c>
      <c r="E157" s="352" t="s">
        <v>85</v>
      </c>
      <c r="F157" s="221">
        <v>1820437</v>
      </c>
      <c r="G157" s="378">
        <v>1820436.3</v>
      </c>
      <c r="H157" s="203">
        <v>0.9999</v>
      </c>
      <c r="J157" s="499"/>
    </row>
    <row r="158" spans="1:10" ht="22.5">
      <c r="A158" s="174"/>
      <c r="B158" s="142"/>
      <c r="C158" s="176"/>
      <c r="D158" s="70">
        <v>4060</v>
      </c>
      <c r="E158" s="73" t="s">
        <v>86</v>
      </c>
      <c r="F158" s="204">
        <v>171436</v>
      </c>
      <c r="G158" s="299">
        <v>171435.09</v>
      </c>
      <c r="H158" s="203">
        <v>0.9999</v>
      </c>
      <c r="J158" s="499"/>
    </row>
    <row r="159" spans="1:10" ht="22.5">
      <c r="A159" s="174"/>
      <c r="B159" s="142"/>
      <c r="C159" s="263"/>
      <c r="D159" s="264">
        <v>4070</v>
      </c>
      <c r="E159" s="233" t="s">
        <v>162</v>
      </c>
      <c r="F159" s="224">
        <v>129793</v>
      </c>
      <c r="G159" s="315">
        <v>129792.86</v>
      </c>
      <c r="H159" s="203">
        <v>0.9999</v>
      </c>
      <c r="J159" s="499"/>
    </row>
    <row r="160" spans="1:10" ht="11.25" customHeight="1">
      <c r="A160" s="174"/>
      <c r="B160" s="142"/>
      <c r="C160" s="243"/>
      <c r="D160" s="220">
        <v>4110</v>
      </c>
      <c r="E160" s="240" t="s">
        <v>11</v>
      </c>
      <c r="F160" s="221">
        <v>5424</v>
      </c>
      <c r="G160" s="308">
        <v>5423.54</v>
      </c>
      <c r="H160" s="203">
        <f t="shared" si="3"/>
        <v>0.999915191740413</v>
      </c>
      <c r="J160" s="499"/>
    </row>
    <row r="161" spans="1:10" ht="11.25" customHeight="1">
      <c r="A161" s="174"/>
      <c r="B161" s="142"/>
      <c r="C161" s="175"/>
      <c r="D161" s="20">
        <v>4120</v>
      </c>
      <c r="E161" s="21" t="s">
        <v>12</v>
      </c>
      <c r="F161" s="201">
        <v>652</v>
      </c>
      <c r="G161" s="297">
        <v>650.97</v>
      </c>
      <c r="H161" s="203">
        <f t="shared" si="3"/>
        <v>0.998420245398773</v>
      </c>
      <c r="J161" s="499"/>
    </row>
    <row r="162" spans="1:10" ht="11.25" customHeight="1">
      <c r="A162" s="174"/>
      <c r="B162" s="142"/>
      <c r="C162" s="175"/>
      <c r="D162" s="20">
        <v>4170</v>
      </c>
      <c r="E162" s="369" t="s">
        <v>144</v>
      </c>
      <c r="F162" s="201">
        <v>7200</v>
      </c>
      <c r="G162" s="297">
        <v>7200</v>
      </c>
      <c r="H162" s="203">
        <f t="shared" si="3"/>
        <v>1</v>
      </c>
      <c r="J162" s="499"/>
    </row>
    <row r="163" spans="1:10" ht="22.5">
      <c r="A163" s="174"/>
      <c r="B163" s="142"/>
      <c r="C163" s="175"/>
      <c r="D163" s="20">
        <v>4180</v>
      </c>
      <c r="E163" s="27" t="s">
        <v>151</v>
      </c>
      <c r="F163" s="201">
        <v>87773</v>
      </c>
      <c r="G163" s="297">
        <v>87772.39</v>
      </c>
      <c r="H163" s="203">
        <v>0.9999</v>
      </c>
      <c r="J163" s="499"/>
    </row>
    <row r="164" spans="1:10" ht="11.25" customHeight="1">
      <c r="A164" s="174"/>
      <c r="B164" s="142"/>
      <c r="C164" s="1"/>
      <c r="D164" s="24">
        <v>4210</v>
      </c>
      <c r="E164" s="90" t="s">
        <v>13</v>
      </c>
      <c r="F164" s="208">
        <v>173512</v>
      </c>
      <c r="G164" s="302">
        <v>173512</v>
      </c>
      <c r="H164" s="203">
        <f t="shared" si="3"/>
        <v>1</v>
      </c>
      <c r="J164" s="499"/>
    </row>
    <row r="165" spans="1:10" ht="11.25" customHeight="1">
      <c r="A165" s="142"/>
      <c r="B165" s="142"/>
      <c r="C165" s="245"/>
      <c r="D165" s="231">
        <v>4260</v>
      </c>
      <c r="E165" s="232" t="s">
        <v>14</v>
      </c>
      <c r="F165" s="224">
        <v>33411</v>
      </c>
      <c r="G165" s="315">
        <v>33410.58</v>
      </c>
      <c r="H165" s="203">
        <v>0.9999</v>
      </c>
      <c r="J165" s="499"/>
    </row>
    <row r="166" spans="1:10" ht="11.25" customHeight="1">
      <c r="A166" s="181"/>
      <c r="B166" s="143"/>
      <c r="C166" s="263"/>
      <c r="D166" s="231">
        <v>4270</v>
      </c>
      <c r="E166" s="232" t="s">
        <v>15</v>
      </c>
      <c r="F166" s="224">
        <v>34555</v>
      </c>
      <c r="G166" s="315">
        <v>34554.82</v>
      </c>
      <c r="H166" s="203">
        <v>0.9999</v>
      </c>
      <c r="J166" s="499"/>
    </row>
    <row r="167" spans="1:10" ht="11.25" customHeight="1">
      <c r="A167" s="260"/>
      <c r="B167" s="150"/>
      <c r="C167" s="243"/>
      <c r="D167" s="220">
        <v>4280</v>
      </c>
      <c r="E167" s="240" t="s">
        <v>133</v>
      </c>
      <c r="F167" s="221">
        <v>5352</v>
      </c>
      <c r="G167" s="308">
        <v>5352</v>
      </c>
      <c r="H167" s="203">
        <f t="shared" si="3"/>
        <v>1</v>
      </c>
      <c r="J167" s="499">
        <v>12</v>
      </c>
    </row>
    <row r="168" spans="1:10" ht="11.25" customHeight="1">
      <c r="A168" s="174"/>
      <c r="B168" s="142"/>
      <c r="C168" s="176"/>
      <c r="D168" s="70">
        <v>4300</v>
      </c>
      <c r="E168" s="71" t="s">
        <v>8</v>
      </c>
      <c r="F168" s="204">
        <v>14107</v>
      </c>
      <c r="G168" s="299">
        <v>14106.31</v>
      </c>
      <c r="H168" s="203">
        <v>0.9999</v>
      </c>
      <c r="J168" s="499"/>
    </row>
    <row r="169" spans="1:10" ht="11.25" customHeight="1">
      <c r="A169" s="174"/>
      <c r="B169" s="142"/>
      <c r="C169" s="243"/>
      <c r="D169" s="220">
        <v>4350</v>
      </c>
      <c r="E169" s="240" t="s">
        <v>145</v>
      </c>
      <c r="F169" s="221">
        <v>2035</v>
      </c>
      <c r="G169" s="308">
        <v>2034.96</v>
      </c>
      <c r="H169" s="203">
        <v>0.9999</v>
      </c>
      <c r="J169" s="499"/>
    </row>
    <row r="170" spans="1:10" ht="22.5">
      <c r="A170" s="174"/>
      <c r="B170" s="142"/>
      <c r="C170" s="175"/>
      <c r="D170" s="20">
        <v>4360</v>
      </c>
      <c r="E170" s="27" t="s">
        <v>170</v>
      </c>
      <c r="F170" s="201">
        <v>1812</v>
      </c>
      <c r="G170" s="297">
        <v>1807.92</v>
      </c>
      <c r="H170" s="203">
        <f t="shared" si="3"/>
        <v>0.997748344370861</v>
      </c>
      <c r="J170" s="499"/>
    </row>
    <row r="171" spans="1:10" ht="22.5">
      <c r="A171" s="174"/>
      <c r="B171" s="142"/>
      <c r="C171" s="175"/>
      <c r="D171" s="20">
        <v>4370</v>
      </c>
      <c r="E171" s="27" t="s">
        <v>171</v>
      </c>
      <c r="F171" s="201">
        <v>3202</v>
      </c>
      <c r="G171" s="297">
        <v>3201.97</v>
      </c>
      <c r="H171" s="203">
        <v>0.9999</v>
      </c>
      <c r="J171" s="499"/>
    </row>
    <row r="172" spans="1:10" ht="11.25" customHeight="1">
      <c r="A172" s="174"/>
      <c r="B172" s="142"/>
      <c r="C172" s="175"/>
      <c r="D172" s="20">
        <v>4410</v>
      </c>
      <c r="E172" s="21" t="s">
        <v>16</v>
      </c>
      <c r="F172" s="201">
        <v>1816</v>
      </c>
      <c r="G172" s="297">
        <v>1816</v>
      </c>
      <c r="H172" s="203">
        <f t="shared" si="3"/>
        <v>1</v>
      </c>
      <c r="J172" s="499"/>
    </row>
    <row r="173" spans="1:10" ht="11.25" customHeight="1">
      <c r="A173" s="174"/>
      <c r="B173" s="142"/>
      <c r="C173" s="175"/>
      <c r="D173" s="20">
        <v>4440</v>
      </c>
      <c r="E173" s="27" t="s">
        <v>73</v>
      </c>
      <c r="F173" s="201">
        <v>907</v>
      </c>
      <c r="G173" s="297">
        <v>906.61</v>
      </c>
      <c r="H173" s="203">
        <f t="shared" si="3"/>
        <v>0.9995700110253584</v>
      </c>
      <c r="J173" s="499"/>
    </row>
    <row r="174" spans="1:10" ht="11.25" customHeight="1">
      <c r="A174" s="174"/>
      <c r="B174" s="142"/>
      <c r="C174" s="175"/>
      <c r="D174" s="20">
        <v>4480</v>
      </c>
      <c r="E174" s="27" t="s">
        <v>23</v>
      </c>
      <c r="F174" s="201">
        <v>95</v>
      </c>
      <c r="G174" s="297">
        <v>95</v>
      </c>
      <c r="H174" s="203">
        <f t="shared" si="3"/>
        <v>1</v>
      </c>
      <c r="J174" s="499"/>
    </row>
    <row r="175" spans="1:10" ht="11.25" customHeight="1">
      <c r="A175" s="174"/>
      <c r="B175" s="142"/>
      <c r="C175" s="175"/>
      <c r="D175" s="20">
        <v>4510</v>
      </c>
      <c r="E175" s="21" t="s">
        <v>36</v>
      </c>
      <c r="F175" s="201">
        <v>139</v>
      </c>
      <c r="G175" s="297">
        <v>138.4</v>
      </c>
      <c r="H175" s="203">
        <f aca="true" t="shared" si="4" ref="H175:H238">G175/F175</f>
        <v>0.9956834532374101</v>
      </c>
      <c r="J175" s="499"/>
    </row>
    <row r="176" spans="1:10" ht="22.5">
      <c r="A176" s="174"/>
      <c r="B176" s="142"/>
      <c r="C176" s="175"/>
      <c r="D176" s="20">
        <v>4740</v>
      </c>
      <c r="E176" s="180" t="s">
        <v>172</v>
      </c>
      <c r="F176" s="201">
        <v>900</v>
      </c>
      <c r="G176" s="297">
        <v>899.99</v>
      </c>
      <c r="H176" s="203">
        <v>0.9999</v>
      </c>
      <c r="J176" s="499"/>
    </row>
    <row r="177" spans="1:10" ht="11.25" customHeight="1">
      <c r="A177" s="174"/>
      <c r="B177" s="142"/>
      <c r="C177" s="175"/>
      <c r="D177" s="20">
        <v>4750</v>
      </c>
      <c r="E177" s="180" t="s">
        <v>173</v>
      </c>
      <c r="F177" s="201">
        <v>10146</v>
      </c>
      <c r="G177" s="297">
        <v>10146</v>
      </c>
      <c r="H177" s="203">
        <f t="shared" si="4"/>
        <v>1</v>
      </c>
      <c r="J177" s="499"/>
    </row>
    <row r="178" spans="1:10" ht="11.25" customHeight="1">
      <c r="A178" s="174"/>
      <c r="B178" s="142"/>
      <c r="C178" s="175"/>
      <c r="D178" s="20">
        <v>6060</v>
      </c>
      <c r="E178" s="27" t="s">
        <v>78</v>
      </c>
      <c r="F178" s="201">
        <v>165464</v>
      </c>
      <c r="G178" s="297">
        <v>165463.69</v>
      </c>
      <c r="H178" s="203">
        <v>0.9999</v>
      </c>
      <c r="J178" s="499"/>
    </row>
    <row r="179" spans="1:10" ht="12" customHeight="1">
      <c r="A179" s="142"/>
      <c r="B179" s="196">
        <v>75412</v>
      </c>
      <c r="C179" s="63"/>
      <c r="D179" s="63"/>
      <c r="E179" s="64" t="s">
        <v>37</v>
      </c>
      <c r="F179" s="211">
        <f>SUM(F180:F182)</f>
        <v>32000</v>
      </c>
      <c r="G179" s="300">
        <f>SUM(G180:G182)</f>
        <v>31988</v>
      </c>
      <c r="H179" s="210">
        <f t="shared" si="4"/>
        <v>0.999625</v>
      </c>
      <c r="J179" s="499"/>
    </row>
    <row r="180" spans="1:10" ht="26.25" customHeight="1">
      <c r="A180" s="142"/>
      <c r="B180" s="387"/>
      <c r="C180" s="69"/>
      <c r="D180" s="70">
        <v>2820</v>
      </c>
      <c r="E180" s="73" t="s">
        <v>99</v>
      </c>
      <c r="F180" s="204">
        <v>10000</v>
      </c>
      <c r="G180" s="299">
        <v>10000</v>
      </c>
      <c r="H180" s="203">
        <f t="shared" si="4"/>
        <v>1</v>
      </c>
      <c r="J180" s="499"/>
    </row>
    <row r="181" spans="1:10" ht="11.25" customHeight="1">
      <c r="A181" s="142"/>
      <c r="B181" s="387"/>
      <c r="C181" s="3"/>
      <c r="D181" s="169">
        <v>4300</v>
      </c>
      <c r="E181" s="21" t="s">
        <v>8</v>
      </c>
      <c r="F181" s="215">
        <v>2000</v>
      </c>
      <c r="G181" s="307">
        <v>1988</v>
      </c>
      <c r="H181" s="203">
        <f t="shared" si="4"/>
        <v>0.994</v>
      </c>
      <c r="J181" s="499"/>
    </row>
    <row r="182" spans="1:10" ht="37.5" customHeight="1">
      <c r="A182" s="142"/>
      <c r="B182" s="387"/>
      <c r="C182" s="409"/>
      <c r="D182" s="346">
        <v>6300</v>
      </c>
      <c r="E182" s="352" t="s">
        <v>165</v>
      </c>
      <c r="F182" s="227">
        <v>20000</v>
      </c>
      <c r="G182" s="378">
        <v>20000</v>
      </c>
      <c r="H182" s="203">
        <f t="shared" si="4"/>
        <v>1</v>
      </c>
      <c r="J182" s="499"/>
    </row>
    <row r="183" spans="1:10" ht="12" customHeight="1">
      <c r="A183" s="142"/>
      <c r="B183" s="248">
        <v>75414</v>
      </c>
      <c r="C183" s="247"/>
      <c r="D183" s="359"/>
      <c r="E183" s="360" t="s">
        <v>38</v>
      </c>
      <c r="F183" s="361">
        <f>SUM(F184)</f>
        <v>9620</v>
      </c>
      <c r="G183" s="362">
        <f>SUM(G184)</f>
        <v>9618.92</v>
      </c>
      <c r="H183" s="210">
        <f t="shared" si="4"/>
        <v>0.9998877338877339</v>
      </c>
      <c r="J183" s="499"/>
    </row>
    <row r="184" spans="1:10" ht="11.25" customHeight="1">
      <c r="A184" s="174"/>
      <c r="B184" s="143"/>
      <c r="C184" s="263"/>
      <c r="D184" s="264">
        <v>6060</v>
      </c>
      <c r="E184" s="27" t="s">
        <v>78</v>
      </c>
      <c r="F184" s="224">
        <v>9620</v>
      </c>
      <c r="G184" s="332">
        <v>9618.92</v>
      </c>
      <c r="H184" s="203">
        <f t="shared" si="4"/>
        <v>0.9998877338877339</v>
      </c>
      <c r="J184" s="499"/>
    </row>
    <row r="185" spans="1:10" ht="11.25" customHeight="1">
      <c r="A185" s="174"/>
      <c r="B185" s="196">
        <v>75421</v>
      </c>
      <c r="C185" s="63"/>
      <c r="D185" s="63"/>
      <c r="E185" s="64" t="s">
        <v>184</v>
      </c>
      <c r="F185" s="211">
        <f>SUM(F186:F188)</f>
        <v>26680</v>
      </c>
      <c r="G185" s="300">
        <f>SUM(G186:G188)</f>
        <v>11548.67</v>
      </c>
      <c r="H185" s="210">
        <f t="shared" si="4"/>
        <v>0.43285869565217394</v>
      </c>
      <c r="J185" s="499"/>
    </row>
    <row r="186" spans="1:10" ht="11.25" customHeight="1">
      <c r="A186" s="142"/>
      <c r="B186" s="387"/>
      <c r="C186" s="69"/>
      <c r="D186" s="70">
        <v>4210</v>
      </c>
      <c r="E186" s="71" t="s">
        <v>13</v>
      </c>
      <c r="F186" s="204">
        <v>6255</v>
      </c>
      <c r="G186" s="299">
        <v>6126.77</v>
      </c>
      <c r="H186" s="203">
        <f t="shared" si="4"/>
        <v>0.9794996003197443</v>
      </c>
      <c r="J186" s="499"/>
    </row>
    <row r="187" spans="1:10" ht="11.25" customHeight="1">
      <c r="A187" s="142"/>
      <c r="B187" s="387"/>
      <c r="C187" s="3"/>
      <c r="D187" s="169">
        <v>4300</v>
      </c>
      <c r="E187" s="21" t="s">
        <v>8</v>
      </c>
      <c r="F187" s="215">
        <v>5425</v>
      </c>
      <c r="G187" s="307">
        <v>5421.9</v>
      </c>
      <c r="H187" s="203">
        <f t="shared" si="4"/>
        <v>0.9994285714285713</v>
      </c>
      <c r="J187" s="499"/>
    </row>
    <row r="188" spans="1:10" ht="22.5">
      <c r="A188" s="142"/>
      <c r="B188" s="472"/>
      <c r="C188" s="409"/>
      <c r="D188" s="346">
        <v>4700</v>
      </c>
      <c r="E188" s="180" t="s">
        <v>174</v>
      </c>
      <c r="F188" s="227">
        <v>15000</v>
      </c>
      <c r="G188" s="378">
        <v>0</v>
      </c>
      <c r="H188" s="203">
        <f t="shared" si="4"/>
        <v>0</v>
      </c>
      <c r="J188" s="499"/>
    </row>
    <row r="189" spans="1:10" ht="12" customHeight="1">
      <c r="A189" s="174"/>
      <c r="B189" s="244">
        <v>75495</v>
      </c>
      <c r="C189" s="16"/>
      <c r="D189" s="18"/>
      <c r="E189" s="19" t="s">
        <v>25</v>
      </c>
      <c r="F189" s="209">
        <f>SUM(F190:F191)</f>
        <v>6000</v>
      </c>
      <c r="G189" s="296">
        <f>SUM(G190:G191)</f>
        <v>5999.79</v>
      </c>
      <c r="H189" s="210">
        <f t="shared" si="4"/>
        <v>0.999965</v>
      </c>
      <c r="I189" s="47"/>
      <c r="J189" s="499"/>
    </row>
    <row r="190" spans="1:11" s="323" customFormat="1" ht="26.25" customHeight="1">
      <c r="A190" s="415"/>
      <c r="B190" s="425"/>
      <c r="C190" s="104"/>
      <c r="D190" s="70">
        <v>2820</v>
      </c>
      <c r="E190" s="106" t="s">
        <v>99</v>
      </c>
      <c r="F190" s="249">
        <v>5000</v>
      </c>
      <c r="G190" s="317">
        <v>5000</v>
      </c>
      <c r="H190" s="203">
        <f t="shared" si="4"/>
        <v>1</v>
      </c>
      <c r="I190" s="51"/>
      <c r="J190" s="499"/>
      <c r="K190" s="420"/>
    </row>
    <row r="191" spans="1:10" ht="11.25" customHeight="1">
      <c r="A191" s="174"/>
      <c r="B191" s="347"/>
      <c r="C191" s="69"/>
      <c r="D191" s="70">
        <v>4210</v>
      </c>
      <c r="E191" s="71" t="s">
        <v>13</v>
      </c>
      <c r="F191" s="204">
        <v>1000</v>
      </c>
      <c r="G191" s="299">
        <v>999.79</v>
      </c>
      <c r="H191" s="203">
        <f t="shared" si="4"/>
        <v>0.99979</v>
      </c>
      <c r="I191" s="47"/>
      <c r="J191" s="499"/>
    </row>
    <row r="192" spans="1:11" ht="12" customHeight="1">
      <c r="A192" s="282">
        <v>757</v>
      </c>
      <c r="B192" s="279"/>
      <c r="C192" s="275"/>
      <c r="D192" s="276"/>
      <c r="E192" s="277" t="s">
        <v>39</v>
      </c>
      <c r="F192" s="278">
        <f>SUM(F193)</f>
        <v>790000</v>
      </c>
      <c r="G192" s="304">
        <f>SUM(G193)</f>
        <v>776187.61</v>
      </c>
      <c r="H192" s="269">
        <f t="shared" si="4"/>
        <v>0.9825159620253164</v>
      </c>
      <c r="J192" s="499"/>
      <c r="K192" s="419">
        <f>G192*100/G615</f>
        <v>1.3018819726378537</v>
      </c>
    </row>
    <row r="193" spans="1:10" ht="12" customHeight="1">
      <c r="A193" s="260"/>
      <c r="B193" s="449">
        <v>75702</v>
      </c>
      <c r="C193" s="450"/>
      <c r="D193" s="451"/>
      <c r="E193" s="452" t="s">
        <v>91</v>
      </c>
      <c r="F193" s="453">
        <f>SUM(F194)</f>
        <v>790000</v>
      </c>
      <c r="G193" s="454">
        <f>SUM(G194)</f>
        <v>776187.61</v>
      </c>
      <c r="H193" s="210">
        <f t="shared" si="4"/>
        <v>0.9825159620253164</v>
      </c>
      <c r="J193" s="499"/>
    </row>
    <row r="194" spans="1:10" ht="22.5">
      <c r="A194" s="181"/>
      <c r="B194" s="68"/>
      <c r="C194" s="69"/>
      <c r="D194" s="70">
        <v>8070</v>
      </c>
      <c r="E194" s="73" t="s">
        <v>163</v>
      </c>
      <c r="F194" s="204">
        <v>790000</v>
      </c>
      <c r="G194" s="299">
        <v>776187.61</v>
      </c>
      <c r="H194" s="203">
        <f t="shared" si="4"/>
        <v>0.9825159620253164</v>
      </c>
      <c r="J194" s="499"/>
    </row>
    <row r="195" spans="1:10" ht="12" customHeight="1">
      <c r="A195" s="412">
        <v>758</v>
      </c>
      <c r="B195" s="380"/>
      <c r="C195" s="380"/>
      <c r="D195" s="381"/>
      <c r="E195" s="382" t="s">
        <v>40</v>
      </c>
      <c r="F195" s="383">
        <f>SUM(F196)</f>
        <v>187181</v>
      </c>
      <c r="G195" s="384">
        <f>SUM(G196)</f>
        <v>0</v>
      </c>
      <c r="H195" s="269">
        <f t="shared" si="4"/>
        <v>0</v>
      </c>
      <c r="J195" s="499"/>
    </row>
    <row r="196" spans="1:10" ht="12" customHeight="1">
      <c r="A196" s="174"/>
      <c r="B196" s="448">
        <v>75818</v>
      </c>
      <c r="C196" s="236"/>
      <c r="D196" s="237"/>
      <c r="E196" s="238" t="s">
        <v>42</v>
      </c>
      <c r="F196" s="239">
        <f>SUM(F197,F200)</f>
        <v>187181</v>
      </c>
      <c r="G196" s="313">
        <f>SUM(G197,G200)</f>
        <v>0</v>
      </c>
      <c r="H196" s="210">
        <f t="shared" si="4"/>
        <v>0</v>
      </c>
      <c r="J196" s="499"/>
    </row>
    <row r="197" spans="1:10" ht="11.25" customHeight="1">
      <c r="A197" s="174"/>
      <c r="B197" s="3"/>
      <c r="C197" s="2"/>
      <c r="D197" s="24">
        <v>4810</v>
      </c>
      <c r="E197" s="21" t="s">
        <v>43</v>
      </c>
      <c r="F197" s="201">
        <f>SUM(F198:F199)</f>
        <v>162181</v>
      </c>
      <c r="G197" s="297">
        <f>SUM(G198:G199)</f>
        <v>0</v>
      </c>
      <c r="H197" s="203">
        <f t="shared" si="4"/>
        <v>0</v>
      </c>
      <c r="J197" s="499"/>
    </row>
    <row r="198" spans="1:10" ht="11.25" customHeight="1">
      <c r="A198" s="174"/>
      <c r="B198" s="3"/>
      <c r="C198" s="260"/>
      <c r="D198" s="261"/>
      <c r="E198" s="259" t="s">
        <v>129</v>
      </c>
      <c r="F198" s="208">
        <v>22301</v>
      </c>
      <c r="G198" s="302">
        <v>0</v>
      </c>
      <c r="H198" s="203">
        <f t="shared" si="4"/>
        <v>0</v>
      </c>
      <c r="J198" s="499"/>
    </row>
    <row r="199" spans="1:10" ht="11.25" customHeight="1">
      <c r="A199" s="174"/>
      <c r="B199" s="3"/>
      <c r="C199" s="181"/>
      <c r="D199" s="262"/>
      <c r="E199" s="426" t="s">
        <v>155</v>
      </c>
      <c r="F199" s="427">
        <v>139880</v>
      </c>
      <c r="G199" s="428">
        <v>0</v>
      </c>
      <c r="H199" s="226">
        <f t="shared" si="4"/>
        <v>0</v>
      </c>
      <c r="J199" s="499"/>
    </row>
    <row r="200" spans="1:10" ht="11.25" customHeight="1">
      <c r="A200" s="174"/>
      <c r="B200" s="143"/>
      <c r="C200" s="181"/>
      <c r="D200" s="262">
        <v>6800</v>
      </c>
      <c r="E200" s="429" t="s">
        <v>142</v>
      </c>
      <c r="F200" s="234">
        <v>25000</v>
      </c>
      <c r="G200" s="430">
        <v>0</v>
      </c>
      <c r="H200" s="226">
        <f t="shared" si="4"/>
        <v>0</v>
      </c>
      <c r="J200" s="499"/>
    </row>
    <row r="201" spans="1:11" ht="12" customHeight="1">
      <c r="A201" s="282">
        <v>801</v>
      </c>
      <c r="B201" s="279"/>
      <c r="C201" s="283"/>
      <c r="D201" s="284"/>
      <c r="E201" s="285" t="s">
        <v>44</v>
      </c>
      <c r="F201" s="286">
        <f>SUM(F220,F347,F239,F266,F275,F303,F321,F334,F202)</f>
        <v>22314651</v>
      </c>
      <c r="G201" s="310">
        <f>SUM(G220,G347,G239,G266,G275,G303,G321,G334,G202)</f>
        <v>22201042.590000004</v>
      </c>
      <c r="H201" s="269">
        <f t="shared" si="4"/>
        <v>0.9949087973636694</v>
      </c>
      <c r="J201" s="499"/>
      <c r="K201" s="419">
        <f>G201*100/G615</f>
        <v>37.237308028771814</v>
      </c>
    </row>
    <row r="202" spans="1:10" ht="12" customHeight="1">
      <c r="A202" s="141"/>
      <c r="B202" s="178">
        <v>80102</v>
      </c>
      <c r="C202" s="62"/>
      <c r="D202" s="63"/>
      <c r="E202" s="64" t="s">
        <v>45</v>
      </c>
      <c r="F202" s="211">
        <f>SUM(F203:F219)</f>
        <v>605639</v>
      </c>
      <c r="G202" s="300">
        <f>SUM(G203:G219)</f>
        <v>603452.21</v>
      </c>
      <c r="H202" s="210">
        <f t="shared" si="4"/>
        <v>0.9963892847059056</v>
      </c>
      <c r="J202" s="499"/>
    </row>
    <row r="203" spans="1:10" ht="11.25" customHeight="1">
      <c r="A203" s="142"/>
      <c r="B203" s="47"/>
      <c r="C203" s="7"/>
      <c r="D203" s="20">
        <v>3020</v>
      </c>
      <c r="E203" s="27" t="s">
        <v>161</v>
      </c>
      <c r="F203" s="201">
        <v>34640</v>
      </c>
      <c r="G203" s="297">
        <v>34639.92</v>
      </c>
      <c r="H203" s="203">
        <v>0.9999</v>
      </c>
      <c r="J203" s="499"/>
    </row>
    <row r="204" spans="1:10" ht="11.25" customHeight="1">
      <c r="A204" s="143"/>
      <c r="B204" s="136"/>
      <c r="C204" s="69"/>
      <c r="D204" s="70">
        <v>4010</v>
      </c>
      <c r="E204" s="71" t="s">
        <v>70</v>
      </c>
      <c r="F204" s="204">
        <v>400727</v>
      </c>
      <c r="G204" s="299">
        <v>399492.65</v>
      </c>
      <c r="H204" s="203">
        <f t="shared" si="4"/>
        <v>0.9969197234027156</v>
      </c>
      <c r="J204" s="499"/>
    </row>
    <row r="205" spans="1:10" ht="11.25" customHeight="1">
      <c r="A205" s="150"/>
      <c r="B205" s="345"/>
      <c r="C205" s="351"/>
      <c r="D205" s="220">
        <v>4040</v>
      </c>
      <c r="E205" s="240" t="s">
        <v>10</v>
      </c>
      <c r="F205" s="221">
        <v>28117</v>
      </c>
      <c r="G205" s="308">
        <v>27336.71</v>
      </c>
      <c r="H205" s="203">
        <f t="shared" si="4"/>
        <v>0.9722484617846854</v>
      </c>
      <c r="J205" s="499">
        <v>13</v>
      </c>
    </row>
    <row r="206" spans="1:10" ht="11.25" customHeight="1">
      <c r="A206" s="142"/>
      <c r="B206" s="387"/>
      <c r="C206" s="69"/>
      <c r="D206" s="70">
        <v>4110</v>
      </c>
      <c r="E206" s="71" t="s">
        <v>11</v>
      </c>
      <c r="F206" s="204">
        <v>68787</v>
      </c>
      <c r="G206" s="299">
        <v>68663.97</v>
      </c>
      <c r="H206" s="203">
        <f t="shared" si="4"/>
        <v>0.9982114353002748</v>
      </c>
      <c r="J206" s="499"/>
    </row>
    <row r="207" spans="1:10" ht="11.25" customHeight="1">
      <c r="A207" s="142"/>
      <c r="B207" s="47"/>
      <c r="C207" s="351"/>
      <c r="D207" s="220">
        <v>4120</v>
      </c>
      <c r="E207" s="240" t="s">
        <v>12</v>
      </c>
      <c r="F207" s="221">
        <v>11102</v>
      </c>
      <c r="G207" s="308">
        <v>11052.96</v>
      </c>
      <c r="H207" s="203">
        <f t="shared" si="4"/>
        <v>0.9955827778778598</v>
      </c>
      <c r="J207" s="499"/>
    </row>
    <row r="208" spans="1:10" ht="11.25" customHeight="1">
      <c r="A208" s="142"/>
      <c r="B208" s="47"/>
      <c r="C208" s="7"/>
      <c r="D208" s="20">
        <v>4210</v>
      </c>
      <c r="E208" s="21" t="s">
        <v>13</v>
      </c>
      <c r="F208" s="201">
        <v>7850</v>
      </c>
      <c r="G208" s="297">
        <v>7850</v>
      </c>
      <c r="H208" s="203">
        <f t="shared" si="4"/>
        <v>1</v>
      </c>
      <c r="J208" s="499"/>
    </row>
    <row r="209" spans="1:10" ht="11.25" customHeight="1">
      <c r="A209" s="142"/>
      <c r="B209" s="47"/>
      <c r="C209" s="7"/>
      <c r="D209" s="20">
        <v>4240</v>
      </c>
      <c r="E209" s="27" t="s">
        <v>94</v>
      </c>
      <c r="F209" s="201">
        <v>2300</v>
      </c>
      <c r="G209" s="297">
        <v>2300</v>
      </c>
      <c r="H209" s="203">
        <f t="shared" si="4"/>
        <v>1</v>
      </c>
      <c r="J209" s="499"/>
    </row>
    <row r="210" spans="1:10" ht="11.25" customHeight="1">
      <c r="A210" s="142"/>
      <c r="B210" s="47"/>
      <c r="C210" s="7"/>
      <c r="D210" s="20">
        <v>4260</v>
      </c>
      <c r="E210" s="21" t="s">
        <v>14</v>
      </c>
      <c r="F210" s="201">
        <v>12900</v>
      </c>
      <c r="G210" s="297">
        <v>12900</v>
      </c>
      <c r="H210" s="203">
        <f t="shared" si="4"/>
        <v>1</v>
      </c>
      <c r="J210" s="499"/>
    </row>
    <row r="211" spans="1:10" ht="11.25" customHeight="1">
      <c r="A211" s="142"/>
      <c r="B211" s="347"/>
      <c r="C211" s="7"/>
      <c r="D211" s="20">
        <v>4270</v>
      </c>
      <c r="E211" s="21" t="s">
        <v>15</v>
      </c>
      <c r="F211" s="201">
        <v>3000</v>
      </c>
      <c r="G211" s="431">
        <v>3000</v>
      </c>
      <c r="H211" s="226">
        <f t="shared" si="4"/>
        <v>1</v>
      </c>
      <c r="J211" s="499"/>
    </row>
    <row r="212" spans="1:10" ht="11.25" customHeight="1">
      <c r="A212" s="142"/>
      <c r="B212" s="347"/>
      <c r="C212" s="69"/>
      <c r="D212" s="70">
        <v>4280</v>
      </c>
      <c r="E212" s="71" t="s">
        <v>133</v>
      </c>
      <c r="F212" s="204">
        <v>311</v>
      </c>
      <c r="G212" s="305">
        <v>311</v>
      </c>
      <c r="H212" s="226">
        <f t="shared" si="4"/>
        <v>1</v>
      </c>
      <c r="J212" s="499"/>
    </row>
    <row r="213" spans="1:10" ht="11.25" customHeight="1">
      <c r="A213" s="142"/>
      <c r="B213" s="347"/>
      <c r="C213" s="331"/>
      <c r="D213" s="231">
        <v>4300</v>
      </c>
      <c r="E213" s="232" t="s">
        <v>8</v>
      </c>
      <c r="F213" s="224">
        <v>8572</v>
      </c>
      <c r="G213" s="315">
        <v>8572</v>
      </c>
      <c r="H213" s="203">
        <f t="shared" si="4"/>
        <v>1</v>
      </c>
      <c r="J213" s="499"/>
    </row>
    <row r="214" spans="1:10" ht="22.5">
      <c r="A214" s="142"/>
      <c r="B214" s="347"/>
      <c r="C214" s="331"/>
      <c r="D214" s="231">
        <v>4370</v>
      </c>
      <c r="E214" s="27" t="s">
        <v>171</v>
      </c>
      <c r="F214" s="224">
        <v>1500</v>
      </c>
      <c r="G214" s="315">
        <v>1500</v>
      </c>
      <c r="H214" s="203">
        <f t="shared" si="4"/>
        <v>1</v>
      </c>
      <c r="J214" s="499"/>
    </row>
    <row r="215" spans="1:10" ht="11.25" customHeight="1">
      <c r="A215" s="142"/>
      <c r="B215" s="347"/>
      <c r="C215" s="331"/>
      <c r="D215" s="231">
        <v>4410</v>
      </c>
      <c r="E215" s="232" t="s">
        <v>16</v>
      </c>
      <c r="F215" s="224">
        <v>1000</v>
      </c>
      <c r="G215" s="315">
        <v>1000</v>
      </c>
      <c r="H215" s="203">
        <f t="shared" si="4"/>
        <v>1</v>
      </c>
      <c r="J215" s="499"/>
    </row>
    <row r="216" spans="1:10" ht="11.25" customHeight="1">
      <c r="A216" s="142"/>
      <c r="B216" s="47"/>
      <c r="C216" s="162"/>
      <c r="D216" s="163">
        <v>4440</v>
      </c>
      <c r="E216" s="180" t="s">
        <v>73</v>
      </c>
      <c r="F216" s="205">
        <v>23233</v>
      </c>
      <c r="G216" s="306">
        <v>23233</v>
      </c>
      <c r="H216" s="219">
        <f t="shared" si="4"/>
        <v>1</v>
      </c>
      <c r="J216" s="499"/>
    </row>
    <row r="217" spans="1:10" ht="22.5">
      <c r="A217" s="142"/>
      <c r="B217" s="47"/>
      <c r="C217" s="162"/>
      <c r="D217" s="163">
        <v>4700</v>
      </c>
      <c r="E217" s="180" t="s">
        <v>174</v>
      </c>
      <c r="F217" s="205">
        <v>200</v>
      </c>
      <c r="G217" s="306">
        <v>200</v>
      </c>
      <c r="H217" s="219">
        <f t="shared" si="4"/>
        <v>1</v>
      </c>
      <c r="J217" s="499"/>
    </row>
    <row r="218" spans="1:10" ht="22.5">
      <c r="A218" s="142"/>
      <c r="B218" s="47"/>
      <c r="C218" s="162"/>
      <c r="D218" s="163">
        <v>4740</v>
      </c>
      <c r="E218" s="180" t="s">
        <v>172</v>
      </c>
      <c r="F218" s="205">
        <v>500</v>
      </c>
      <c r="G218" s="306">
        <v>500</v>
      </c>
      <c r="H218" s="219">
        <f t="shared" si="4"/>
        <v>1</v>
      </c>
      <c r="J218" s="499"/>
    </row>
    <row r="219" spans="1:10" ht="11.25" customHeight="1">
      <c r="A219" s="142"/>
      <c r="B219" s="47"/>
      <c r="C219" s="162"/>
      <c r="D219" s="163">
        <v>4750</v>
      </c>
      <c r="E219" s="180" t="s">
        <v>173</v>
      </c>
      <c r="F219" s="205">
        <v>900</v>
      </c>
      <c r="G219" s="306">
        <v>900</v>
      </c>
      <c r="H219" s="219">
        <f t="shared" si="4"/>
        <v>1</v>
      </c>
      <c r="J219" s="499"/>
    </row>
    <row r="220" spans="1:10" ht="12" customHeight="1">
      <c r="A220" s="142"/>
      <c r="B220" s="197">
        <v>80111</v>
      </c>
      <c r="C220" s="228"/>
      <c r="D220" s="228"/>
      <c r="E220" s="229" t="s">
        <v>47</v>
      </c>
      <c r="F220" s="230">
        <f>SUM(F226:F238,F221:F225)</f>
        <v>817307</v>
      </c>
      <c r="G220" s="311">
        <f>SUM(G226:G238,G221:G225)</f>
        <v>815630.5100000001</v>
      </c>
      <c r="H220" s="210">
        <f t="shared" si="4"/>
        <v>0.9979487634389527</v>
      </c>
      <c r="J220" s="499"/>
    </row>
    <row r="221" spans="1:10" ht="11.25" customHeight="1">
      <c r="A221" s="142"/>
      <c r="B221" s="150"/>
      <c r="C221" s="136"/>
      <c r="D221" s="199">
        <v>3020</v>
      </c>
      <c r="E221" s="200" t="s">
        <v>161</v>
      </c>
      <c r="F221" s="217">
        <v>36875</v>
      </c>
      <c r="G221" s="312">
        <v>36874.3</v>
      </c>
      <c r="H221" s="219">
        <v>0.9999</v>
      </c>
      <c r="J221" s="499"/>
    </row>
    <row r="222" spans="1:10" ht="11.25" customHeight="1">
      <c r="A222" s="142"/>
      <c r="B222" s="190"/>
      <c r="C222" s="179"/>
      <c r="D222" s="163">
        <v>4010</v>
      </c>
      <c r="E222" s="164" t="s">
        <v>70</v>
      </c>
      <c r="F222" s="205">
        <v>567901</v>
      </c>
      <c r="G222" s="306">
        <v>566548.36</v>
      </c>
      <c r="H222" s="219">
        <f t="shared" si="4"/>
        <v>0.9976181764075076</v>
      </c>
      <c r="J222" s="499"/>
    </row>
    <row r="223" spans="1:10" ht="11.25" customHeight="1">
      <c r="A223" s="142"/>
      <c r="B223" s="190"/>
      <c r="C223" s="175"/>
      <c r="D223" s="20">
        <v>4040</v>
      </c>
      <c r="E223" s="21" t="s">
        <v>10</v>
      </c>
      <c r="F223" s="201">
        <v>39783</v>
      </c>
      <c r="G223" s="297">
        <v>39729.18</v>
      </c>
      <c r="H223" s="203">
        <f t="shared" si="4"/>
        <v>0.9986471608475982</v>
      </c>
      <c r="J223" s="499"/>
    </row>
    <row r="224" spans="1:10" ht="11.25" customHeight="1">
      <c r="A224" s="142"/>
      <c r="B224" s="190"/>
      <c r="C224" s="175"/>
      <c r="D224" s="20">
        <v>4110</v>
      </c>
      <c r="E224" s="21" t="s">
        <v>11</v>
      </c>
      <c r="F224" s="201">
        <v>89627</v>
      </c>
      <c r="G224" s="297">
        <v>89547.67</v>
      </c>
      <c r="H224" s="203">
        <f t="shared" si="4"/>
        <v>0.9991148872549567</v>
      </c>
      <c r="J224" s="499"/>
    </row>
    <row r="225" spans="1:10" ht="11.25" customHeight="1">
      <c r="A225" s="142"/>
      <c r="B225" s="142"/>
      <c r="C225" s="176"/>
      <c r="D225" s="70">
        <v>4120</v>
      </c>
      <c r="E225" s="71" t="s">
        <v>12</v>
      </c>
      <c r="F225" s="204">
        <v>14265</v>
      </c>
      <c r="G225" s="299">
        <v>14085.18</v>
      </c>
      <c r="H225" s="203">
        <f t="shared" si="4"/>
        <v>0.9873943217665615</v>
      </c>
      <c r="J225" s="499"/>
    </row>
    <row r="226" spans="1:10" ht="11.25" customHeight="1">
      <c r="A226" s="142"/>
      <c r="B226" s="190"/>
      <c r="C226" s="243"/>
      <c r="D226" s="220">
        <v>4210</v>
      </c>
      <c r="E226" s="240" t="s">
        <v>13</v>
      </c>
      <c r="F226" s="221">
        <v>3510</v>
      </c>
      <c r="G226" s="308">
        <v>3510</v>
      </c>
      <c r="H226" s="203">
        <f t="shared" si="4"/>
        <v>1</v>
      </c>
      <c r="J226" s="499"/>
    </row>
    <row r="227" spans="1:10" ht="11.25" customHeight="1">
      <c r="A227" s="142"/>
      <c r="B227" s="190"/>
      <c r="C227" s="175"/>
      <c r="D227" s="20">
        <v>4240</v>
      </c>
      <c r="E227" s="27" t="s">
        <v>94</v>
      </c>
      <c r="F227" s="201">
        <v>1000</v>
      </c>
      <c r="G227" s="297">
        <v>1000</v>
      </c>
      <c r="H227" s="203">
        <f t="shared" si="4"/>
        <v>1</v>
      </c>
      <c r="J227" s="499"/>
    </row>
    <row r="228" spans="1:10" ht="11.25" customHeight="1">
      <c r="A228" s="142"/>
      <c r="B228" s="190"/>
      <c r="C228" s="175"/>
      <c r="D228" s="20">
        <v>4260</v>
      </c>
      <c r="E228" s="21" t="s">
        <v>14</v>
      </c>
      <c r="F228" s="201">
        <v>12500</v>
      </c>
      <c r="G228" s="297">
        <v>12500</v>
      </c>
      <c r="H228" s="203">
        <f t="shared" si="4"/>
        <v>1</v>
      </c>
      <c r="J228" s="499"/>
    </row>
    <row r="229" spans="1:10" ht="11.25" customHeight="1">
      <c r="A229" s="142"/>
      <c r="B229" s="190"/>
      <c r="C229" s="175"/>
      <c r="D229" s="20">
        <v>4270</v>
      </c>
      <c r="E229" s="21" t="s">
        <v>15</v>
      </c>
      <c r="F229" s="201">
        <v>2000</v>
      </c>
      <c r="G229" s="297">
        <v>1999.51</v>
      </c>
      <c r="H229" s="203">
        <f t="shared" si="4"/>
        <v>0.999755</v>
      </c>
      <c r="J229" s="499"/>
    </row>
    <row r="230" spans="1:10" ht="11.25" customHeight="1">
      <c r="A230" s="142"/>
      <c r="B230" s="190"/>
      <c r="C230" s="175"/>
      <c r="D230" s="20">
        <v>4280</v>
      </c>
      <c r="E230" s="21" t="s">
        <v>133</v>
      </c>
      <c r="F230" s="201">
        <v>129</v>
      </c>
      <c r="G230" s="297">
        <v>129</v>
      </c>
      <c r="H230" s="203">
        <f t="shared" si="4"/>
        <v>1</v>
      </c>
      <c r="J230" s="499"/>
    </row>
    <row r="231" spans="1:10" ht="11.25" customHeight="1">
      <c r="A231" s="142"/>
      <c r="B231" s="190"/>
      <c r="C231" s="175"/>
      <c r="D231" s="20">
        <v>4300</v>
      </c>
      <c r="E231" s="21" t="s">
        <v>8</v>
      </c>
      <c r="F231" s="201">
        <v>8902</v>
      </c>
      <c r="G231" s="297">
        <v>8902</v>
      </c>
      <c r="H231" s="203">
        <f t="shared" si="4"/>
        <v>1</v>
      </c>
      <c r="J231" s="499"/>
    </row>
    <row r="232" spans="1:10" ht="11.25" customHeight="1">
      <c r="A232" s="142"/>
      <c r="B232" s="190"/>
      <c r="C232" s="175"/>
      <c r="D232" s="20">
        <v>4350</v>
      </c>
      <c r="E232" s="21" t="s">
        <v>145</v>
      </c>
      <c r="F232" s="201">
        <v>128</v>
      </c>
      <c r="G232" s="297">
        <v>125.76</v>
      </c>
      <c r="H232" s="203">
        <f t="shared" si="4"/>
        <v>0.9825</v>
      </c>
      <c r="J232" s="499"/>
    </row>
    <row r="233" spans="1:10" ht="22.5">
      <c r="A233" s="142"/>
      <c r="B233" s="190"/>
      <c r="C233" s="175"/>
      <c r="D233" s="20">
        <v>4370</v>
      </c>
      <c r="E233" s="27" t="s">
        <v>171</v>
      </c>
      <c r="F233" s="201">
        <v>1000</v>
      </c>
      <c r="G233" s="297">
        <v>1000</v>
      </c>
      <c r="H233" s="203">
        <f t="shared" si="4"/>
        <v>1</v>
      </c>
      <c r="J233" s="499"/>
    </row>
    <row r="234" spans="1:10" ht="11.25" customHeight="1">
      <c r="A234" s="142"/>
      <c r="B234" s="190"/>
      <c r="C234" s="175"/>
      <c r="D234" s="20">
        <v>4410</v>
      </c>
      <c r="E234" s="21" t="s">
        <v>16</v>
      </c>
      <c r="F234" s="201">
        <v>2500</v>
      </c>
      <c r="G234" s="297">
        <v>2492.55</v>
      </c>
      <c r="H234" s="203">
        <f t="shared" si="4"/>
        <v>0.99702</v>
      </c>
      <c r="J234" s="499"/>
    </row>
    <row r="235" spans="1:10" ht="11.25" customHeight="1">
      <c r="A235" s="142"/>
      <c r="B235" s="190"/>
      <c r="C235" s="176"/>
      <c r="D235" s="70">
        <v>4440</v>
      </c>
      <c r="E235" s="73" t="s">
        <v>73</v>
      </c>
      <c r="F235" s="204">
        <v>33337</v>
      </c>
      <c r="G235" s="299">
        <v>33337</v>
      </c>
      <c r="H235" s="203">
        <f t="shared" si="4"/>
        <v>1</v>
      </c>
      <c r="J235" s="499"/>
    </row>
    <row r="236" spans="1:10" ht="22.5">
      <c r="A236" s="142"/>
      <c r="B236" s="142"/>
      <c r="C236" s="345"/>
      <c r="D236" s="346">
        <v>4700</v>
      </c>
      <c r="E236" s="353" t="s">
        <v>174</v>
      </c>
      <c r="F236" s="227">
        <v>370</v>
      </c>
      <c r="G236" s="378">
        <v>370</v>
      </c>
      <c r="H236" s="203">
        <f t="shared" si="4"/>
        <v>1</v>
      </c>
      <c r="J236" s="499"/>
    </row>
    <row r="237" spans="1:10" ht="22.5">
      <c r="A237" s="142"/>
      <c r="B237" s="142"/>
      <c r="C237" s="1"/>
      <c r="D237" s="24">
        <v>4740</v>
      </c>
      <c r="E237" s="180" t="s">
        <v>172</v>
      </c>
      <c r="F237" s="208">
        <v>1680</v>
      </c>
      <c r="G237" s="302">
        <v>1680</v>
      </c>
      <c r="H237" s="203">
        <f t="shared" si="4"/>
        <v>1</v>
      </c>
      <c r="J237" s="499"/>
    </row>
    <row r="238" spans="1:10" ht="11.25" customHeight="1">
      <c r="A238" s="142"/>
      <c r="B238" s="142"/>
      <c r="C238" s="1"/>
      <c r="D238" s="24">
        <v>4750</v>
      </c>
      <c r="E238" s="180" t="s">
        <v>173</v>
      </c>
      <c r="F238" s="208">
        <v>1800</v>
      </c>
      <c r="G238" s="302">
        <v>1800</v>
      </c>
      <c r="H238" s="203">
        <f t="shared" si="4"/>
        <v>1</v>
      </c>
      <c r="J238" s="499"/>
    </row>
    <row r="239" spans="1:10" ht="12" customHeight="1">
      <c r="A239" s="142"/>
      <c r="B239" s="255">
        <v>80120</v>
      </c>
      <c r="C239" s="236"/>
      <c r="D239" s="237"/>
      <c r="E239" s="238" t="s">
        <v>48</v>
      </c>
      <c r="F239" s="239">
        <f>SUM(F240:F265)</f>
        <v>8163881</v>
      </c>
      <c r="G239" s="313">
        <f>SUM(G240:G265)</f>
        <v>8157748.45</v>
      </c>
      <c r="H239" s="210">
        <f aca="true" t="shared" si="5" ref="H239:H302">G239/F239</f>
        <v>0.9992488192809278</v>
      </c>
      <c r="J239" s="499"/>
    </row>
    <row r="240" spans="1:10" ht="11.25" customHeight="1">
      <c r="A240" s="142"/>
      <c r="B240" s="189"/>
      <c r="C240" s="175"/>
      <c r="D240" s="20">
        <v>3020</v>
      </c>
      <c r="E240" s="27" t="s">
        <v>161</v>
      </c>
      <c r="F240" s="202">
        <v>145507</v>
      </c>
      <c r="G240" s="297">
        <v>145462.78</v>
      </c>
      <c r="H240" s="203">
        <f t="shared" si="5"/>
        <v>0.9996960970949851</v>
      </c>
      <c r="J240" s="499"/>
    </row>
    <row r="241" spans="1:10" ht="11.25" customHeight="1">
      <c r="A241" s="142"/>
      <c r="B241" s="190"/>
      <c r="C241" s="175"/>
      <c r="D241" s="20">
        <v>3260</v>
      </c>
      <c r="E241" s="27" t="s">
        <v>166</v>
      </c>
      <c r="F241" s="207">
        <v>1680</v>
      </c>
      <c r="G241" s="297">
        <v>1680</v>
      </c>
      <c r="H241" s="203">
        <f t="shared" si="5"/>
        <v>1</v>
      </c>
      <c r="J241" s="499"/>
    </row>
    <row r="242" spans="1:10" ht="11.25" customHeight="1">
      <c r="A242" s="142"/>
      <c r="B242" s="190"/>
      <c r="C242" s="175"/>
      <c r="D242" s="20">
        <v>4010</v>
      </c>
      <c r="E242" s="21" t="s">
        <v>70</v>
      </c>
      <c r="F242" s="201">
        <v>4005765</v>
      </c>
      <c r="G242" s="297">
        <v>4005585.67</v>
      </c>
      <c r="H242" s="203">
        <v>0.9999</v>
      </c>
      <c r="J242" s="499"/>
    </row>
    <row r="243" spans="1:10" ht="11.25" customHeight="1">
      <c r="A243" s="142"/>
      <c r="B243" s="190"/>
      <c r="C243" s="175"/>
      <c r="D243" s="20">
        <v>4040</v>
      </c>
      <c r="E243" s="21" t="s">
        <v>10</v>
      </c>
      <c r="F243" s="201">
        <v>298657</v>
      </c>
      <c r="G243" s="297">
        <v>298655.81</v>
      </c>
      <c r="H243" s="203">
        <v>0.9999</v>
      </c>
      <c r="J243" s="499"/>
    </row>
    <row r="244" spans="1:10" ht="11.25" customHeight="1">
      <c r="A244" s="142"/>
      <c r="B244" s="190"/>
      <c r="C244" s="175"/>
      <c r="D244" s="20">
        <v>4110</v>
      </c>
      <c r="E244" s="21" t="s">
        <v>11</v>
      </c>
      <c r="F244" s="201">
        <v>672716</v>
      </c>
      <c r="G244" s="297">
        <v>672622.61</v>
      </c>
      <c r="H244" s="203">
        <f t="shared" si="5"/>
        <v>0.9998611747007652</v>
      </c>
      <c r="J244" s="499"/>
    </row>
    <row r="245" spans="1:10" ht="11.25" customHeight="1">
      <c r="A245" s="142"/>
      <c r="B245" s="190"/>
      <c r="C245" s="175"/>
      <c r="D245" s="20">
        <v>4120</v>
      </c>
      <c r="E245" s="21" t="s">
        <v>12</v>
      </c>
      <c r="F245" s="201">
        <v>105769</v>
      </c>
      <c r="G245" s="297">
        <v>105701.47</v>
      </c>
      <c r="H245" s="203">
        <f t="shared" si="5"/>
        <v>0.999361533152436</v>
      </c>
      <c r="J245" s="499"/>
    </row>
    <row r="246" spans="1:10" ht="22.5">
      <c r="A246" s="143"/>
      <c r="B246" s="191"/>
      <c r="C246" s="176"/>
      <c r="D246" s="70">
        <v>4140</v>
      </c>
      <c r="E246" s="73" t="s">
        <v>101</v>
      </c>
      <c r="F246" s="204">
        <v>6384</v>
      </c>
      <c r="G246" s="299">
        <v>6384</v>
      </c>
      <c r="H246" s="203">
        <f t="shared" si="5"/>
        <v>1</v>
      </c>
      <c r="J246" s="499"/>
    </row>
    <row r="247" spans="1:10" ht="11.25" customHeight="1">
      <c r="A247" s="150"/>
      <c r="B247" s="189"/>
      <c r="C247" s="243"/>
      <c r="D247" s="220">
        <v>4170</v>
      </c>
      <c r="E247" s="240" t="s">
        <v>144</v>
      </c>
      <c r="F247" s="221">
        <v>13680</v>
      </c>
      <c r="G247" s="308">
        <v>13680</v>
      </c>
      <c r="H247" s="203">
        <f t="shared" si="5"/>
        <v>1</v>
      </c>
      <c r="J247" s="499">
        <v>14</v>
      </c>
    </row>
    <row r="248" spans="1:10" ht="11.25" customHeight="1">
      <c r="A248" s="142"/>
      <c r="B248" s="190"/>
      <c r="C248" s="176"/>
      <c r="D248" s="70">
        <v>4210</v>
      </c>
      <c r="E248" s="71" t="s">
        <v>13</v>
      </c>
      <c r="F248" s="204">
        <v>74059</v>
      </c>
      <c r="G248" s="299">
        <v>74049.06</v>
      </c>
      <c r="H248" s="203">
        <f t="shared" si="5"/>
        <v>0.9998657826867767</v>
      </c>
      <c r="J248" s="499"/>
    </row>
    <row r="249" spans="1:10" ht="11.25" customHeight="1">
      <c r="A249" s="142"/>
      <c r="B249" s="190"/>
      <c r="C249" s="243"/>
      <c r="D249" s="220">
        <v>4240</v>
      </c>
      <c r="E249" s="353" t="s">
        <v>94</v>
      </c>
      <c r="F249" s="221">
        <v>5246</v>
      </c>
      <c r="G249" s="308">
        <v>5245.81</v>
      </c>
      <c r="H249" s="203">
        <v>0.9999</v>
      </c>
      <c r="J249" s="499"/>
    </row>
    <row r="250" spans="1:10" ht="11.25" customHeight="1">
      <c r="A250" s="142"/>
      <c r="B250" s="190"/>
      <c r="C250" s="175"/>
      <c r="D250" s="20">
        <v>4260</v>
      </c>
      <c r="E250" s="21" t="s">
        <v>14</v>
      </c>
      <c r="F250" s="201">
        <v>142683</v>
      </c>
      <c r="G250" s="297">
        <v>142678.16</v>
      </c>
      <c r="H250" s="203">
        <v>0.9999</v>
      </c>
      <c r="J250" s="499"/>
    </row>
    <row r="251" spans="1:10" ht="11.25" customHeight="1">
      <c r="A251" s="142"/>
      <c r="B251" s="190"/>
      <c r="C251" s="175"/>
      <c r="D251" s="20">
        <v>4270</v>
      </c>
      <c r="E251" s="21" t="s">
        <v>15</v>
      </c>
      <c r="F251" s="201">
        <v>307208</v>
      </c>
      <c r="G251" s="297">
        <v>302427.86</v>
      </c>
      <c r="H251" s="203">
        <f t="shared" si="5"/>
        <v>0.9844400536444363</v>
      </c>
      <c r="J251" s="499"/>
    </row>
    <row r="252" spans="1:10" ht="11.25" customHeight="1">
      <c r="A252" s="142"/>
      <c r="B252" s="190"/>
      <c r="C252" s="175"/>
      <c r="D252" s="20">
        <v>4280</v>
      </c>
      <c r="E252" s="21" t="s">
        <v>133</v>
      </c>
      <c r="F252" s="201">
        <v>1250</v>
      </c>
      <c r="G252" s="297">
        <v>1244</v>
      </c>
      <c r="H252" s="203">
        <f t="shared" si="5"/>
        <v>0.9952</v>
      </c>
      <c r="J252" s="499"/>
    </row>
    <row r="253" spans="1:10" ht="11.25" customHeight="1">
      <c r="A253" s="142"/>
      <c r="B253" s="190"/>
      <c r="C253" s="175"/>
      <c r="D253" s="20">
        <v>4300</v>
      </c>
      <c r="E253" s="21" t="s">
        <v>8</v>
      </c>
      <c r="F253" s="201">
        <v>96669</v>
      </c>
      <c r="G253" s="297">
        <v>96564.32</v>
      </c>
      <c r="H253" s="203">
        <f t="shared" si="5"/>
        <v>0.9989171295865273</v>
      </c>
      <c r="J253" s="499"/>
    </row>
    <row r="254" spans="1:10" ht="11.25" customHeight="1">
      <c r="A254" s="142"/>
      <c r="B254" s="142"/>
      <c r="C254" s="1"/>
      <c r="D254" s="24">
        <v>4350</v>
      </c>
      <c r="E254" s="90" t="s">
        <v>145</v>
      </c>
      <c r="F254" s="208">
        <v>4407</v>
      </c>
      <c r="G254" s="302">
        <v>4204.46</v>
      </c>
      <c r="H254" s="226">
        <f t="shared" si="5"/>
        <v>0.9540412979351033</v>
      </c>
      <c r="J254" s="499"/>
    </row>
    <row r="255" spans="1:10" ht="22.5">
      <c r="A255" s="142"/>
      <c r="B255" s="142"/>
      <c r="C255" s="263"/>
      <c r="D255" s="231">
        <v>4360</v>
      </c>
      <c r="E255" s="233" t="s">
        <v>170</v>
      </c>
      <c r="F255" s="224">
        <v>928</v>
      </c>
      <c r="G255" s="332">
        <v>927.98</v>
      </c>
      <c r="H255" s="226">
        <v>0.9999</v>
      </c>
      <c r="J255" s="499"/>
    </row>
    <row r="256" spans="1:10" ht="22.5">
      <c r="A256" s="142"/>
      <c r="B256" s="142"/>
      <c r="C256" s="263"/>
      <c r="D256" s="231">
        <v>4370</v>
      </c>
      <c r="E256" s="27" t="s">
        <v>171</v>
      </c>
      <c r="F256" s="224">
        <v>11835</v>
      </c>
      <c r="G256" s="332">
        <v>11834.08</v>
      </c>
      <c r="H256" s="226">
        <f t="shared" si="5"/>
        <v>0.9999222644697929</v>
      </c>
      <c r="J256" s="499"/>
    </row>
    <row r="257" spans="1:10" ht="11.25" customHeight="1">
      <c r="A257" s="142"/>
      <c r="B257" s="142"/>
      <c r="C257" s="245"/>
      <c r="D257" s="231">
        <v>4410</v>
      </c>
      <c r="E257" s="232" t="s">
        <v>16</v>
      </c>
      <c r="F257" s="224">
        <v>14259</v>
      </c>
      <c r="G257" s="315">
        <v>13631.11</v>
      </c>
      <c r="H257" s="203">
        <f t="shared" si="5"/>
        <v>0.9559653552142507</v>
      </c>
      <c r="J257" s="499"/>
    </row>
    <row r="258" spans="1:10" ht="11.25" customHeight="1">
      <c r="A258" s="142"/>
      <c r="B258" s="142"/>
      <c r="C258" s="245"/>
      <c r="D258" s="231">
        <v>4420</v>
      </c>
      <c r="E258" s="232" t="s">
        <v>32</v>
      </c>
      <c r="F258" s="224">
        <v>815</v>
      </c>
      <c r="G258" s="315">
        <v>814.55</v>
      </c>
      <c r="H258" s="203">
        <f t="shared" si="5"/>
        <v>0.9994478527607361</v>
      </c>
      <c r="J258" s="499"/>
    </row>
    <row r="259" spans="1:10" ht="11.25" customHeight="1">
      <c r="A259" s="142"/>
      <c r="B259" s="190"/>
      <c r="C259" s="47"/>
      <c r="D259" s="169">
        <v>4430</v>
      </c>
      <c r="E259" s="235" t="s">
        <v>17</v>
      </c>
      <c r="F259" s="215">
        <v>22</v>
      </c>
      <c r="G259" s="307">
        <v>22</v>
      </c>
      <c r="H259" s="219">
        <f t="shared" si="5"/>
        <v>1</v>
      </c>
      <c r="J259" s="499"/>
    </row>
    <row r="260" spans="1:10" ht="11.25" customHeight="1">
      <c r="A260" s="142"/>
      <c r="B260" s="142"/>
      <c r="C260" s="176"/>
      <c r="D260" s="70">
        <v>4440</v>
      </c>
      <c r="E260" s="73" t="s">
        <v>73</v>
      </c>
      <c r="F260" s="204">
        <v>232230</v>
      </c>
      <c r="G260" s="299">
        <v>232229.55</v>
      </c>
      <c r="H260" s="203">
        <v>0.9999</v>
      </c>
      <c r="J260" s="499"/>
    </row>
    <row r="261" spans="1:10" ht="11.25" customHeight="1">
      <c r="A261" s="142"/>
      <c r="B261" s="142"/>
      <c r="C261" s="1"/>
      <c r="D261" s="24">
        <v>4610</v>
      </c>
      <c r="E261" s="233" t="s">
        <v>148</v>
      </c>
      <c r="F261" s="208">
        <v>329</v>
      </c>
      <c r="G261" s="302">
        <v>328.53</v>
      </c>
      <c r="H261" s="203">
        <f t="shared" si="5"/>
        <v>0.9985714285714284</v>
      </c>
      <c r="J261" s="499"/>
    </row>
    <row r="262" spans="1:10" ht="22.5">
      <c r="A262" s="142"/>
      <c r="B262" s="142"/>
      <c r="C262" s="1"/>
      <c r="D262" s="24">
        <v>4700</v>
      </c>
      <c r="E262" s="180" t="s">
        <v>174</v>
      </c>
      <c r="F262" s="208">
        <v>599</v>
      </c>
      <c r="G262" s="302">
        <v>599</v>
      </c>
      <c r="H262" s="203">
        <f t="shared" si="5"/>
        <v>1</v>
      </c>
      <c r="J262" s="499"/>
    </row>
    <row r="263" spans="1:10" ht="22.5">
      <c r="A263" s="142"/>
      <c r="B263" s="142"/>
      <c r="C263" s="1"/>
      <c r="D263" s="24">
        <v>4740</v>
      </c>
      <c r="E263" s="180" t="s">
        <v>172</v>
      </c>
      <c r="F263" s="208">
        <v>4957</v>
      </c>
      <c r="G263" s="302">
        <v>4948.67</v>
      </c>
      <c r="H263" s="203">
        <f t="shared" si="5"/>
        <v>0.9983195481137785</v>
      </c>
      <c r="J263" s="499"/>
    </row>
    <row r="264" spans="1:10" ht="11.25" customHeight="1">
      <c r="A264" s="142"/>
      <c r="B264" s="142"/>
      <c r="C264" s="1"/>
      <c r="D264" s="24">
        <v>4750</v>
      </c>
      <c r="E264" s="180" t="s">
        <v>173</v>
      </c>
      <c r="F264" s="208">
        <v>16227</v>
      </c>
      <c r="G264" s="302">
        <v>16226.88</v>
      </c>
      <c r="H264" s="203">
        <v>0.9999</v>
      </c>
      <c r="J264" s="499"/>
    </row>
    <row r="265" spans="1:10" ht="11.25" customHeight="1">
      <c r="A265" s="142"/>
      <c r="B265" s="143"/>
      <c r="C265" s="1"/>
      <c r="D265" s="24">
        <v>6050</v>
      </c>
      <c r="E265" s="27" t="s">
        <v>77</v>
      </c>
      <c r="F265" s="208">
        <v>2000000</v>
      </c>
      <c r="G265" s="302">
        <v>2000000.09</v>
      </c>
      <c r="H265" s="203">
        <f t="shared" si="5"/>
        <v>1.000000045</v>
      </c>
      <c r="J265" s="499"/>
    </row>
    <row r="266" spans="1:10" ht="12" customHeight="1">
      <c r="A266" s="142"/>
      <c r="B266" s="433">
        <v>80123</v>
      </c>
      <c r="C266" s="18"/>
      <c r="D266" s="18"/>
      <c r="E266" s="19" t="s">
        <v>113</v>
      </c>
      <c r="F266" s="209">
        <f>SUM(F267:F274)</f>
        <v>273169</v>
      </c>
      <c r="G266" s="296">
        <f>SUM(G267:G274)</f>
        <v>273147.03</v>
      </c>
      <c r="H266" s="210">
        <f t="shared" si="5"/>
        <v>0.999919573597297</v>
      </c>
      <c r="J266" s="499"/>
    </row>
    <row r="267" spans="1:10" ht="11.25" customHeight="1">
      <c r="A267" s="142"/>
      <c r="B267" s="47"/>
      <c r="C267" s="7"/>
      <c r="D267" s="20">
        <v>4010</v>
      </c>
      <c r="E267" s="21" t="s">
        <v>70</v>
      </c>
      <c r="F267" s="201">
        <v>199650</v>
      </c>
      <c r="G267" s="297">
        <v>199629.18</v>
      </c>
      <c r="H267" s="203">
        <f t="shared" si="5"/>
        <v>0.9998957175056348</v>
      </c>
      <c r="J267" s="499"/>
    </row>
    <row r="268" spans="1:10" ht="11.25" customHeight="1">
      <c r="A268" s="142"/>
      <c r="B268" s="47"/>
      <c r="C268" s="7"/>
      <c r="D268" s="20">
        <v>4040</v>
      </c>
      <c r="E268" s="21" t="s">
        <v>10</v>
      </c>
      <c r="F268" s="201">
        <v>14008</v>
      </c>
      <c r="G268" s="297">
        <v>14007.72</v>
      </c>
      <c r="H268" s="203">
        <v>0.9999</v>
      </c>
      <c r="J268" s="499"/>
    </row>
    <row r="269" spans="1:10" ht="11.25" customHeight="1">
      <c r="A269" s="142"/>
      <c r="B269" s="47"/>
      <c r="C269" s="7"/>
      <c r="D269" s="20">
        <v>4110</v>
      </c>
      <c r="E269" s="21" t="s">
        <v>11</v>
      </c>
      <c r="F269" s="201">
        <v>32772</v>
      </c>
      <c r="G269" s="297">
        <v>32771.98</v>
      </c>
      <c r="H269" s="203">
        <v>0.9999</v>
      </c>
      <c r="J269" s="499"/>
    </row>
    <row r="270" spans="1:10" ht="11.25" customHeight="1">
      <c r="A270" s="142"/>
      <c r="B270" s="47"/>
      <c r="C270" s="7"/>
      <c r="D270" s="20">
        <v>4120</v>
      </c>
      <c r="E270" s="21" t="s">
        <v>12</v>
      </c>
      <c r="F270" s="201">
        <v>5235</v>
      </c>
      <c r="G270" s="297">
        <v>5234.15</v>
      </c>
      <c r="H270" s="203">
        <f t="shared" si="5"/>
        <v>0.9998376313276026</v>
      </c>
      <c r="J270" s="499"/>
    </row>
    <row r="271" spans="1:10" ht="11.25" customHeight="1">
      <c r="A271" s="142"/>
      <c r="B271" s="47"/>
      <c r="C271" s="7"/>
      <c r="D271" s="20">
        <v>4210</v>
      </c>
      <c r="E271" s="21" t="s">
        <v>13</v>
      </c>
      <c r="F271" s="201">
        <v>1450</v>
      </c>
      <c r="G271" s="297">
        <v>1450</v>
      </c>
      <c r="H271" s="203">
        <f t="shared" si="5"/>
        <v>1</v>
      </c>
      <c r="J271" s="499"/>
    </row>
    <row r="272" spans="1:10" ht="11.25" customHeight="1">
      <c r="A272" s="142"/>
      <c r="B272" s="47"/>
      <c r="C272" s="2"/>
      <c r="D272" s="24">
        <v>4260</v>
      </c>
      <c r="E272" s="21" t="s">
        <v>14</v>
      </c>
      <c r="F272" s="208">
        <v>2700</v>
      </c>
      <c r="G272" s="302">
        <v>2700</v>
      </c>
      <c r="H272" s="203">
        <f t="shared" si="5"/>
        <v>1</v>
      </c>
      <c r="J272" s="499"/>
    </row>
    <row r="273" spans="1:10" ht="11.25" customHeight="1">
      <c r="A273" s="142"/>
      <c r="B273" s="47"/>
      <c r="C273" s="69"/>
      <c r="D273" s="70">
        <v>4300</v>
      </c>
      <c r="E273" s="71" t="s">
        <v>8</v>
      </c>
      <c r="F273" s="204">
        <v>1100</v>
      </c>
      <c r="G273" s="299">
        <v>1100</v>
      </c>
      <c r="H273" s="203">
        <f t="shared" si="5"/>
        <v>1</v>
      </c>
      <c r="J273" s="499"/>
    </row>
    <row r="274" spans="1:10" ht="11.25" customHeight="1">
      <c r="A274" s="142"/>
      <c r="B274" s="136"/>
      <c r="C274" s="69"/>
      <c r="D274" s="199">
        <v>4440</v>
      </c>
      <c r="E274" s="200" t="s">
        <v>73</v>
      </c>
      <c r="F274" s="217">
        <v>16254</v>
      </c>
      <c r="G274" s="312">
        <v>16254</v>
      </c>
      <c r="H274" s="203">
        <f t="shared" si="5"/>
        <v>1</v>
      </c>
      <c r="J274" s="499"/>
    </row>
    <row r="275" spans="1:10" ht="12" customHeight="1">
      <c r="A275" s="142"/>
      <c r="B275" s="255">
        <v>80130</v>
      </c>
      <c r="C275" s="236"/>
      <c r="D275" s="237"/>
      <c r="E275" s="238" t="s">
        <v>49</v>
      </c>
      <c r="F275" s="239">
        <f>SUM(F276:F302)</f>
        <v>11754660</v>
      </c>
      <c r="G275" s="313">
        <f>SUM(G276:G302)</f>
        <v>11668894.850000001</v>
      </c>
      <c r="H275" s="210">
        <f t="shared" si="5"/>
        <v>0.9927037319667266</v>
      </c>
      <c r="J275" s="499"/>
    </row>
    <row r="276" spans="1:10" ht="11.25" customHeight="1">
      <c r="A276" s="142"/>
      <c r="B276" s="190"/>
      <c r="C276" s="175"/>
      <c r="D276" s="20">
        <v>3020</v>
      </c>
      <c r="E276" s="27" t="s">
        <v>161</v>
      </c>
      <c r="F276" s="202">
        <v>325274</v>
      </c>
      <c r="G276" s="297">
        <v>324986.66</v>
      </c>
      <c r="H276" s="203">
        <f t="shared" si="5"/>
        <v>0.9991166216789537</v>
      </c>
      <c r="J276" s="499"/>
    </row>
    <row r="277" spans="1:10" ht="11.25" customHeight="1">
      <c r="A277" s="142"/>
      <c r="B277" s="190"/>
      <c r="C277" s="176"/>
      <c r="D277" s="70">
        <v>4010</v>
      </c>
      <c r="E277" s="71" t="s">
        <v>70</v>
      </c>
      <c r="F277" s="202">
        <v>7400481</v>
      </c>
      <c r="G277" s="299">
        <v>7398171.87</v>
      </c>
      <c r="H277" s="203">
        <f t="shared" si="5"/>
        <v>0.9996879756869858</v>
      </c>
      <c r="J277" s="499"/>
    </row>
    <row r="278" spans="1:10" ht="11.25" customHeight="1">
      <c r="A278" s="142"/>
      <c r="B278" s="190"/>
      <c r="C278" s="243"/>
      <c r="D278" s="220">
        <v>4040</v>
      </c>
      <c r="E278" s="240" t="s">
        <v>10</v>
      </c>
      <c r="F278" s="202">
        <v>538916</v>
      </c>
      <c r="G278" s="308">
        <v>538914.39</v>
      </c>
      <c r="H278" s="203">
        <v>0.9999</v>
      </c>
      <c r="J278" s="499"/>
    </row>
    <row r="279" spans="1:10" ht="11.25" customHeight="1">
      <c r="A279" s="142"/>
      <c r="B279" s="190"/>
      <c r="C279" s="175"/>
      <c r="D279" s="20">
        <v>4110</v>
      </c>
      <c r="E279" s="21" t="s">
        <v>11</v>
      </c>
      <c r="F279" s="202">
        <v>1186232</v>
      </c>
      <c r="G279" s="297">
        <v>1183773.41</v>
      </c>
      <c r="H279" s="203">
        <f t="shared" si="5"/>
        <v>0.9979273953155874</v>
      </c>
      <c r="J279" s="499"/>
    </row>
    <row r="280" spans="1:10" ht="11.25" customHeight="1">
      <c r="A280" s="142"/>
      <c r="B280" s="190"/>
      <c r="C280" s="175"/>
      <c r="D280" s="20">
        <v>4120</v>
      </c>
      <c r="E280" s="21" t="s">
        <v>12</v>
      </c>
      <c r="F280" s="202">
        <v>197506</v>
      </c>
      <c r="G280" s="297">
        <v>197358.44</v>
      </c>
      <c r="H280" s="203">
        <f t="shared" si="5"/>
        <v>0.9992528834567052</v>
      </c>
      <c r="J280" s="499"/>
    </row>
    <row r="281" spans="1:10" ht="22.5">
      <c r="A281" s="142"/>
      <c r="B281" s="190"/>
      <c r="C281" s="176"/>
      <c r="D281" s="70">
        <v>4140</v>
      </c>
      <c r="E281" s="73" t="s">
        <v>101</v>
      </c>
      <c r="F281" s="202">
        <v>11430</v>
      </c>
      <c r="G281" s="299">
        <v>11430</v>
      </c>
      <c r="H281" s="203">
        <f t="shared" si="5"/>
        <v>1</v>
      </c>
      <c r="J281" s="499"/>
    </row>
    <row r="282" spans="1:10" ht="11.25" customHeight="1">
      <c r="A282" s="142"/>
      <c r="B282" s="190"/>
      <c r="C282" s="243"/>
      <c r="D282" s="220">
        <v>4170</v>
      </c>
      <c r="E282" s="240" t="s">
        <v>144</v>
      </c>
      <c r="F282" s="202">
        <v>25993</v>
      </c>
      <c r="G282" s="378">
        <v>25467.64</v>
      </c>
      <c r="H282" s="203">
        <f t="shared" si="5"/>
        <v>0.9797884045704612</v>
      </c>
      <c r="J282" s="499"/>
    </row>
    <row r="283" spans="1:10" ht="11.25" customHeight="1">
      <c r="A283" s="142"/>
      <c r="B283" s="190"/>
      <c r="C283" s="176"/>
      <c r="D283" s="70">
        <v>4210</v>
      </c>
      <c r="E283" s="71" t="s">
        <v>13</v>
      </c>
      <c r="F283" s="202">
        <v>196828</v>
      </c>
      <c r="G283" s="299">
        <v>196824.96</v>
      </c>
      <c r="H283" s="203">
        <v>0.9999</v>
      </c>
      <c r="J283" s="499"/>
    </row>
    <row r="284" spans="1:10" ht="11.25" customHeight="1">
      <c r="A284" s="142"/>
      <c r="B284" s="190"/>
      <c r="C284" s="179"/>
      <c r="D284" s="163">
        <v>4240</v>
      </c>
      <c r="E284" s="180" t="s">
        <v>94</v>
      </c>
      <c r="F284" s="206">
        <v>13179</v>
      </c>
      <c r="G284" s="306">
        <v>13179</v>
      </c>
      <c r="H284" s="203">
        <f t="shared" si="5"/>
        <v>1</v>
      </c>
      <c r="J284" s="499"/>
    </row>
    <row r="285" spans="1:10" ht="11.25" customHeight="1">
      <c r="A285" s="142"/>
      <c r="B285" s="142"/>
      <c r="C285" s="176"/>
      <c r="D285" s="70">
        <v>4260</v>
      </c>
      <c r="E285" s="71" t="s">
        <v>14</v>
      </c>
      <c r="F285" s="202">
        <v>328558</v>
      </c>
      <c r="G285" s="299">
        <v>328531.07</v>
      </c>
      <c r="H285" s="203">
        <f t="shared" si="5"/>
        <v>0.9999180357805928</v>
      </c>
      <c r="J285" s="499"/>
    </row>
    <row r="286" spans="1:10" ht="11.25" customHeight="1">
      <c r="A286" s="142"/>
      <c r="B286" s="190"/>
      <c r="C286" s="243"/>
      <c r="D286" s="220">
        <v>4270</v>
      </c>
      <c r="E286" s="240" t="s">
        <v>15</v>
      </c>
      <c r="F286" s="202">
        <v>85828</v>
      </c>
      <c r="G286" s="308">
        <v>85537.59</v>
      </c>
      <c r="H286" s="203">
        <f t="shared" si="5"/>
        <v>0.9966163722794426</v>
      </c>
      <c r="J286" s="499"/>
    </row>
    <row r="287" spans="1:10" ht="11.25" customHeight="1">
      <c r="A287" s="142"/>
      <c r="B287" s="190"/>
      <c r="C287" s="175"/>
      <c r="D287" s="20">
        <v>4280</v>
      </c>
      <c r="E287" s="21" t="s">
        <v>133</v>
      </c>
      <c r="F287" s="202">
        <v>5760</v>
      </c>
      <c r="G287" s="297">
        <v>5594</v>
      </c>
      <c r="H287" s="203">
        <f t="shared" si="5"/>
        <v>0.9711805555555556</v>
      </c>
      <c r="J287" s="499"/>
    </row>
    <row r="288" spans="1:10" ht="11.25" customHeight="1">
      <c r="A288" s="142"/>
      <c r="B288" s="190"/>
      <c r="C288" s="175"/>
      <c r="D288" s="20">
        <v>4300</v>
      </c>
      <c r="E288" s="21" t="s">
        <v>8</v>
      </c>
      <c r="F288" s="202">
        <v>196749</v>
      </c>
      <c r="G288" s="297">
        <v>196746.47</v>
      </c>
      <c r="H288" s="203">
        <v>0.9999</v>
      </c>
      <c r="J288" s="499"/>
    </row>
    <row r="289" spans="1:10" ht="11.25" customHeight="1">
      <c r="A289" s="143"/>
      <c r="B289" s="191"/>
      <c r="C289" s="176"/>
      <c r="D289" s="70">
        <v>4350</v>
      </c>
      <c r="E289" s="71" t="s">
        <v>145</v>
      </c>
      <c r="F289" s="202">
        <v>13950</v>
      </c>
      <c r="G289" s="299">
        <v>13750.48</v>
      </c>
      <c r="H289" s="203">
        <f t="shared" si="5"/>
        <v>0.9856974910394265</v>
      </c>
      <c r="J289" s="499"/>
    </row>
    <row r="290" spans="1:10" ht="22.5">
      <c r="A290" s="150"/>
      <c r="B290" s="189"/>
      <c r="C290" s="245"/>
      <c r="D290" s="231">
        <v>4360</v>
      </c>
      <c r="E290" s="233" t="s">
        <v>170</v>
      </c>
      <c r="F290" s="202">
        <v>7734</v>
      </c>
      <c r="G290" s="315">
        <v>7524.98</v>
      </c>
      <c r="H290" s="203">
        <f t="shared" si="5"/>
        <v>0.9729738815619342</v>
      </c>
      <c r="J290" s="499">
        <v>15</v>
      </c>
    </row>
    <row r="291" spans="1:10" ht="22.5">
      <c r="A291" s="142"/>
      <c r="B291" s="190"/>
      <c r="C291" s="243"/>
      <c r="D291" s="220">
        <v>4370</v>
      </c>
      <c r="E291" s="353" t="s">
        <v>171</v>
      </c>
      <c r="F291" s="202">
        <v>14774</v>
      </c>
      <c r="G291" s="308">
        <v>13953.5</v>
      </c>
      <c r="H291" s="203">
        <f t="shared" si="5"/>
        <v>0.9444632462434006</v>
      </c>
      <c r="J291" s="499"/>
    </row>
    <row r="292" spans="1:10" ht="22.5">
      <c r="A292" s="142"/>
      <c r="B292" s="190"/>
      <c r="C292" s="175"/>
      <c r="D292" s="20">
        <v>4400</v>
      </c>
      <c r="E292" s="27" t="s">
        <v>175</v>
      </c>
      <c r="F292" s="202">
        <v>200</v>
      </c>
      <c r="G292" s="297">
        <v>196.4</v>
      </c>
      <c r="H292" s="203">
        <f t="shared" si="5"/>
        <v>0.982</v>
      </c>
      <c r="J292" s="499"/>
    </row>
    <row r="293" spans="1:10" ht="11.25" customHeight="1">
      <c r="A293" s="142"/>
      <c r="B293" s="190"/>
      <c r="C293" s="175"/>
      <c r="D293" s="20">
        <v>4410</v>
      </c>
      <c r="E293" s="21" t="s">
        <v>16</v>
      </c>
      <c r="F293" s="202">
        <v>16895</v>
      </c>
      <c r="G293" s="297">
        <v>16145.92</v>
      </c>
      <c r="H293" s="203">
        <f t="shared" si="5"/>
        <v>0.9556626220775377</v>
      </c>
      <c r="J293" s="499"/>
    </row>
    <row r="294" spans="1:10" ht="11.25" customHeight="1">
      <c r="A294" s="142"/>
      <c r="B294" s="190"/>
      <c r="C294" s="175"/>
      <c r="D294" s="20">
        <v>4420</v>
      </c>
      <c r="E294" s="21" t="s">
        <v>32</v>
      </c>
      <c r="F294" s="202">
        <v>4547</v>
      </c>
      <c r="G294" s="297">
        <v>4543.76</v>
      </c>
      <c r="H294" s="203">
        <f t="shared" si="5"/>
        <v>0.9992874422696284</v>
      </c>
      <c r="J294" s="499"/>
    </row>
    <row r="295" spans="1:10" ht="11.25" customHeight="1">
      <c r="A295" s="142"/>
      <c r="B295" s="190"/>
      <c r="C295" s="175"/>
      <c r="D295" s="20">
        <v>4430</v>
      </c>
      <c r="E295" s="235" t="s">
        <v>17</v>
      </c>
      <c r="F295" s="202">
        <v>377</v>
      </c>
      <c r="G295" s="297">
        <v>377</v>
      </c>
      <c r="H295" s="203">
        <f t="shared" si="5"/>
        <v>1</v>
      </c>
      <c r="J295" s="499"/>
    </row>
    <row r="296" spans="1:10" ht="11.25" customHeight="1">
      <c r="A296" s="142"/>
      <c r="B296" s="190"/>
      <c r="C296" s="175"/>
      <c r="D296" s="20">
        <v>4440</v>
      </c>
      <c r="E296" s="27" t="s">
        <v>73</v>
      </c>
      <c r="F296" s="202">
        <v>456941</v>
      </c>
      <c r="G296" s="297">
        <v>456940.91</v>
      </c>
      <c r="H296" s="203">
        <v>0.9999</v>
      </c>
      <c r="J296" s="499"/>
    </row>
    <row r="297" spans="1:10" ht="11.25" customHeight="1">
      <c r="A297" s="142"/>
      <c r="B297" s="190"/>
      <c r="C297" s="175"/>
      <c r="D297" s="20">
        <v>4480</v>
      </c>
      <c r="E297" s="27" t="s">
        <v>23</v>
      </c>
      <c r="F297" s="434">
        <v>249</v>
      </c>
      <c r="G297" s="297">
        <v>249</v>
      </c>
      <c r="H297" s="203">
        <f t="shared" si="5"/>
        <v>1</v>
      </c>
      <c r="J297" s="499"/>
    </row>
    <row r="298" spans="1:10" ht="22.5">
      <c r="A298" s="142"/>
      <c r="B298" s="190"/>
      <c r="C298" s="175"/>
      <c r="D298" s="20">
        <v>4700</v>
      </c>
      <c r="E298" s="180" t="s">
        <v>174</v>
      </c>
      <c r="F298" s="434">
        <v>7060</v>
      </c>
      <c r="G298" s="297">
        <v>1950</v>
      </c>
      <c r="H298" s="203">
        <f t="shared" si="5"/>
        <v>0.2762039660056657</v>
      </c>
      <c r="J298" s="499"/>
    </row>
    <row r="299" spans="1:10" ht="22.5">
      <c r="A299" s="142"/>
      <c r="B299" s="190"/>
      <c r="C299" s="175"/>
      <c r="D299" s="20">
        <v>4740</v>
      </c>
      <c r="E299" s="180" t="s">
        <v>172</v>
      </c>
      <c r="F299" s="434">
        <v>5710</v>
      </c>
      <c r="G299" s="297">
        <v>5709.78</v>
      </c>
      <c r="H299" s="203">
        <v>0.9999</v>
      </c>
      <c r="J299" s="499"/>
    </row>
    <row r="300" spans="1:10" ht="11.25" customHeight="1">
      <c r="A300" s="142"/>
      <c r="B300" s="190"/>
      <c r="C300" s="175"/>
      <c r="D300" s="20">
        <v>4750</v>
      </c>
      <c r="E300" s="180" t="s">
        <v>173</v>
      </c>
      <c r="F300" s="434">
        <v>23489</v>
      </c>
      <c r="G300" s="297">
        <v>23482.68</v>
      </c>
      <c r="H300" s="203">
        <f t="shared" si="5"/>
        <v>0.9997309378858189</v>
      </c>
      <c r="J300" s="499"/>
    </row>
    <row r="301" spans="1:10" ht="11.25" customHeight="1">
      <c r="A301" s="142"/>
      <c r="B301" s="190"/>
      <c r="C301" s="1"/>
      <c r="D301" s="24">
        <v>6050</v>
      </c>
      <c r="E301" s="200" t="s">
        <v>77</v>
      </c>
      <c r="F301" s="473">
        <v>540000</v>
      </c>
      <c r="G301" s="302">
        <v>467554.94</v>
      </c>
      <c r="H301" s="203">
        <f t="shared" si="5"/>
        <v>0.8658424814814815</v>
      </c>
      <c r="J301" s="499"/>
    </row>
    <row r="302" spans="1:10" ht="36" customHeight="1">
      <c r="A302" s="142"/>
      <c r="B302" s="190"/>
      <c r="C302" s="1"/>
      <c r="D302" s="24">
        <v>6300</v>
      </c>
      <c r="E302" s="170" t="s">
        <v>165</v>
      </c>
      <c r="F302" s="207">
        <v>150000</v>
      </c>
      <c r="G302" s="302">
        <v>150000</v>
      </c>
      <c r="H302" s="203">
        <f t="shared" si="5"/>
        <v>1</v>
      </c>
      <c r="J302" s="499"/>
    </row>
    <row r="303" spans="1:10" ht="12" customHeight="1">
      <c r="A303" s="142"/>
      <c r="B303" s="198">
        <v>80134</v>
      </c>
      <c r="C303" s="14"/>
      <c r="D303" s="14"/>
      <c r="E303" s="53" t="s">
        <v>125</v>
      </c>
      <c r="F303" s="214">
        <f>SUM(F304:F320)</f>
        <v>211332</v>
      </c>
      <c r="G303" s="314">
        <f>SUM(G304:G320)</f>
        <v>209529.61999999997</v>
      </c>
      <c r="H303" s="210">
        <f aca="true" t="shared" si="6" ref="H303:H366">G303/F303</f>
        <v>0.9914713342040011</v>
      </c>
      <c r="J303" s="499"/>
    </row>
    <row r="304" spans="1:10" ht="11.25" customHeight="1">
      <c r="A304" s="142"/>
      <c r="B304" s="189"/>
      <c r="C304" s="1"/>
      <c r="D304" s="24">
        <v>3020</v>
      </c>
      <c r="E304" s="27" t="s">
        <v>161</v>
      </c>
      <c r="F304" s="208">
        <v>11016</v>
      </c>
      <c r="G304" s="297">
        <v>10865.42</v>
      </c>
      <c r="H304" s="203">
        <f t="shared" si="6"/>
        <v>0.9863307915758897</v>
      </c>
      <c r="J304" s="499"/>
    </row>
    <row r="305" spans="1:10" ht="11.25" customHeight="1">
      <c r="A305" s="142"/>
      <c r="B305" s="190"/>
      <c r="C305" s="1"/>
      <c r="D305" s="24">
        <v>4010</v>
      </c>
      <c r="E305" s="21" t="s">
        <v>70</v>
      </c>
      <c r="F305" s="208">
        <v>136760</v>
      </c>
      <c r="G305" s="297">
        <v>135431.99</v>
      </c>
      <c r="H305" s="203">
        <f t="shared" si="6"/>
        <v>0.9902894852295993</v>
      </c>
      <c r="J305" s="499"/>
    </row>
    <row r="306" spans="1:10" ht="11.25" customHeight="1">
      <c r="A306" s="142"/>
      <c r="B306" s="190"/>
      <c r="C306" s="176"/>
      <c r="D306" s="70">
        <v>4040</v>
      </c>
      <c r="E306" s="71" t="s">
        <v>10</v>
      </c>
      <c r="F306" s="204">
        <v>7067</v>
      </c>
      <c r="G306" s="299">
        <v>7037.99</v>
      </c>
      <c r="H306" s="203">
        <f t="shared" si="6"/>
        <v>0.9958950049525965</v>
      </c>
      <c r="J306" s="499"/>
    </row>
    <row r="307" spans="1:10" ht="11.25" customHeight="1">
      <c r="A307" s="142"/>
      <c r="B307" s="190"/>
      <c r="C307" s="47"/>
      <c r="D307" s="169">
        <v>4110</v>
      </c>
      <c r="E307" s="164" t="s">
        <v>11</v>
      </c>
      <c r="F307" s="215">
        <v>22570</v>
      </c>
      <c r="G307" s="306">
        <v>22335.76</v>
      </c>
      <c r="H307" s="203">
        <f t="shared" si="6"/>
        <v>0.9896216216216216</v>
      </c>
      <c r="J307" s="499"/>
    </row>
    <row r="308" spans="1:10" ht="11.25" customHeight="1">
      <c r="A308" s="142"/>
      <c r="B308" s="190"/>
      <c r="C308" s="1"/>
      <c r="D308" s="24">
        <v>4120</v>
      </c>
      <c r="E308" s="21" t="s">
        <v>12</v>
      </c>
      <c r="F308" s="208">
        <v>3633</v>
      </c>
      <c r="G308" s="297">
        <v>3595.48</v>
      </c>
      <c r="H308" s="203">
        <f t="shared" si="6"/>
        <v>0.9896724470134874</v>
      </c>
      <c r="J308" s="499"/>
    </row>
    <row r="309" spans="1:10" ht="11.25" customHeight="1">
      <c r="A309" s="142"/>
      <c r="B309" s="190"/>
      <c r="C309" s="1"/>
      <c r="D309" s="24">
        <v>4210</v>
      </c>
      <c r="E309" s="21" t="s">
        <v>13</v>
      </c>
      <c r="F309" s="208">
        <v>3636</v>
      </c>
      <c r="G309" s="297">
        <v>3635.37</v>
      </c>
      <c r="H309" s="203">
        <f t="shared" si="6"/>
        <v>0.9998267326732673</v>
      </c>
      <c r="J309" s="499"/>
    </row>
    <row r="310" spans="1:10" ht="11.25" customHeight="1">
      <c r="A310" s="142"/>
      <c r="B310" s="142"/>
      <c r="C310" s="1"/>
      <c r="D310" s="24">
        <v>4240</v>
      </c>
      <c r="E310" s="54" t="s">
        <v>94</v>
      </c>
      <c r="F310" s="208">
        <v>700</v>
      </c>
      <c r="G310" s="302">
        <v>699.99</v>
      </c>
      <c r="H310" s="226">
        <v>0.9999</v>
      </c>
      <c r="J310" s="499"/>
    </row>
    <row r="311" spans="1:10" ht="11.25" customHeight="1">
      <c r="A311" s="142"/>
      <c r="B311" s="142"/>
      <c r="C311" s="245"/>
      <c r="D311" s="231">
        <v>4260</v>
      </c>
      <c r="E311" s="232" t="s">
        <v>14</v>
      </c>
      <c r="F311" s="224">
        <v>2468</v>
      </c>
      <c r="G311" s="315">
        <v>2467.74</v>
      </c>
      <c r="H311" s="203">
        <f t="shared" si="6"/>
        <v>0.9998946515397081</v>
      </c>
      <c r="J311" s="499"/>
    </row>
    <row r="312" spans="1:10" ht="11.25" customHeight="1">
      <c r="A312" s="142"/>
      <c r="B312" s="190"/>
      <c r="C312" s="263"/>
      <c r="D312" s="231">
        <v>4270</v>
      </c>
      <c r="E312" s="232" t="s">
        <v>15</v>
      </c>
      <c r="F312" s="224">
        <v>2504</v>
      </c>
      <c r="G312" s="308">
        <v>2504</v>
      </c>
      <c r="H312" s="203">
        <f t="shared" si="6"/>
        <v>1</v>
      </c>
      <c r="J312" s="499"/>
    </row>
    <row r="313" spans="1:10" ht="11.25" customHeight="1">
      <c r="A313" s="142"/>
      <c r="B313" s="190"/>
      <c r="C313" s="47"/>
      <c r="D313" s="169">
        <v>4280</v>
      </c>
      <c r="E313" s="164" t="s">
        <v>133</v>
      </c>
      <c r="F313" s="215">
        <v>65</v>
      </c>
      <c r="G313" s="306">
        <v>65</v>
      </c>
      <c r="H313" s="203">
        <f t="shared" si="6"/>
        <v>1</v>
      </c>
      <c r="J313" s="499"/>
    </row>
    <row r="314" spans="1:10" ht="11.25" customHeight="1">
      <c r="A314" s="142"/>
      <c r="B314" s="190"/>
      <c r="C314" s="1"/>
      <c r="D314" s="24">
        <v>4300</v>
      </c>
      <c r="E314" s="21" t="s">
        <v>8</v>
      </c>
      <c r="F314" s="208">
        <v>4914</v>
      </c>
      <c r="G314" s="297">
        <v>4893.33</v>
      </c>
      <c r="H314" s="203">
        <f t="shared" si="6"/>
        <v>0.9957936507936508</v>
      </c>
      <c r="J314" s="499"/>
    </row>
    <row r="315" spans="1:10" ht="22.5">
      <c r="A315" s="142"/>
      <c r="B315" s="190"/>
      <c r="C315" s="1"/>
      <c r="D315" s="24">
        <v>4370</v>
      </c>
      <c r="E315" s="27" t="s">
        <v>171</v>
      </c>
      <c r="F315" s="208">
        <v>1342</v>
      </c>
      <c r="G315" s="297">
        <v>1341.8</v>
      </c>
      <c r="H315" s="203">
        <f t="shared" si="6"/>
        <v>0.9998509687034277</v>
      </c>
      <c r="J315" s="499"/>
    </row>
    <row r="316" spans="1:10" ht="11.25" customHeight="1">
      <c r="A316" s="142"/>
      <c r="B316" s="190"/>
      <c r="C316" s="1"/>
      <c r="D316" s="24">
        <v>4410</v>
      </c>
      <c r="E316" s="21" t="s">
        <v>16</v>
      </c>
      <c r="F316" s="208">
        <v>1000</v>
      </c>
      <c r="G316" s="297">
        <v>1000</v>
      </c>
      <c r="H316" s="203">
        <f t="shared" si="6"/>
        <v>1</v>
      </c>
      <c r="J316" s="499"/>
    </row>
    <row r="317" spans="1:10" ht="11.25" customHeight="1">
      <c r="A317" s="142"/>
      <c r="B317" s="190"/>
      <c r="C317" s="176"/>
      <c r="D317" s="70">
        <v>4440</v>
      </c>
      <c r="E317" s="73" t="s">
        <v>73</v>
      </c>
      <c r="F317" s="204">
        <v>13118</v>
      </c>
      <c r="G317" s="299">
        <v>13118</v>
      </c>
      <c r="H317" s="203">
        <f t="shared" si="6"/>
        <v>1</v>
      </c>
      <c r="J317" s="499"/>
    </row>
    <row r="318" spans="1:10" ht="22.5">
      <c r="A318" s="142"/>
      <c r="B318" s="142"/>
      <c r="C318" s="345"/>
      <c r="D318" s="346">
        <v>4700</v>
      </c>
      <c r="E318" s="353" t="s">
        <v>174</v>
      </c>
      <c r="F318" s="227">
        <v>90</v>
      </c>
      <c r="G318" s="378">
        <v>90</v>
      </c>
      <c r="H318" s="203">
        <f t="shared" si="6"/>
        <v>1</v>
      </c>
      <c r="J318" s="499"/>
    </row>
    <row r="319" spans="1:10" ht="11.25" customHeight="1">
      <c r="A319" s="142"/>
      <c r="B319" s="142"/>
      <c r="C319" s="1"/>
      <c r="D319" s="24">
        <v>4740</v>
      </c>
      <c r="E319" s="180" t="s">
        <v>172</v>
      </c>
      <c r="F319" s="208">
        <v>100</v>
      </c>
      <c r="G319" s="302">
        <v>99.36</v>
      </c>
      <c r="H319" s="203">
        <f t="shared" si="6"/>
        <v>0.9936</v>
      </c>
      <c r="J319" s="499"/>
    </row>
    <row r="320" spans="1:10" ht="11.25" customHeight="1">
      <c r="A320" s="142"/>
      <c r="B320" s="143"/>
      <c r="C320" s="1"/>
      <c r="D320" s="24">
        <v>4750</v>
      </c>
      <c r="E320" s="180" t="s">
        <v>173</v>
      </c>
      <c r="F320" s="208">
        <v>349</v>
      </c>
      <c r="G320" s="302">
        <v>348.39</v>
      </c>
      <c r="H320" s="203">
        <f t="shared" si="6"/>
        <v>0.9982521489971347</v>
      </c>
      <c r="J320" s="499"/>
    </row>
    <row r="321" spans="1:10" ht="22.5">
      <c r="A321" s="142"/>
      <c r="B321" s="246">
        <v>80140</v>
      </c>
      <c r="C321" s="15"/>
      <c r="D321" s="14"/>
      <c r="E321" s="53" t="s">
        <v>95</v>
      </c>
      <c r="F321" s="214">
        <f>SUM(F322:F333)</f>
        <v>193328</v>
      </c>
      <c r="G321" s="314">
        <f>SUM(G322:G333)</f>
        <v>193053.31000000003</v>
      </c>
      <c r="H321" s="210">
        <f t="shared" si="6"/>
        <v>0.9985791504593231</v>
      </c>
      <c r="J321" s="499"/>
    </row>
    <row r="322" spans="1:10" ht="11.25" customHeight="1">
      <c r="A322" s="174"/>
      <c r="B322" s="150"/>
      <c r="C322" s="175"/>
      <c r="D322" s="20">
        <v>4010</v>
      </c>
      <c r="E322" s="21" t="s">
        <v>70</v>
      </c>
      <c r="F322" s="201">
        <v>97850</v>
      </c>
      <c r="G322" s="297">
        <v>97847.21</v>
      </c>
      <c r="H322" s="203">
        <v>0.9999</v>
      </c>
      <c r="J322" s="499"/>
    </row>
    <row r="323" spans="1:10" ht="11.25" customHeight="1">
      <c r="A323" s="174"/>
      <c r="B323" s="142"/>
      <c r="C323" s="176"/>
      <c r="D323" s="70">
        <v>4040</v>
      </c>
      <c r="E323" s="71" t="s">
        <v>10</v>
      </c>
      <c r="F323" s="204">
        <v>2002</v>
      </c>
      <c r="G323" s="299">
        <v>2002</v>
      </c>
      <c r="H323" s="203">
        <f t="shared" si="6"/>
        <v>1</v>
      </c>
      <c r="J323" s="499"/>
    </row>
    <row r="324" spans="1:10" ht="11.25" customHeight="1">
      <c r="A324" s="174"/>
      <c r="B324" s="142"/>
      <c r="C324" s="245"/>
      <c r="D324" s="231">
        <v>4110</v>
      </c>
      <c r="E324" s="232" t="s">
        <v>11</v>
      </c>
      <c r="F324" s="224">
        <v>19117</v>
      </c>
      <c r="G324" s="315">
        <v>19065.61</v>
      </c>
      <c r="H324" s="203">
        <f t="shared" si="6"/>
        <v>0.9973118167076425</v>
      </c>
      <c r="J324" s="499"/>
    </row>
    <row r="325" spans="1:10" ht="11.25" customHeight="1">
      <c r="A325" s="174"/>
      <c r="B325" s="142"/>
      <c r="C325" s="243"/>
      <c r="D325" s="220">
        <v>4120</v>
      </c>
      <c r="E325" s="240" t="s">
        <v>12</v>
      </c>
      <c r="F325" s="221">
        <v>3100</v>
      </c>
      <c r="G325" s="308">
        <v>3059.16</v>
      </c>
      <c r="H325" s="203">
        <f t="shared" si="6"/>
        <v>0.9868258064516129</v>
      </c>
      <c r="J325" s="499"/>
    </row>
    <row r="326" spans="1:10" ht="11.25" customHeight="1">
      <c r="A326" s="174"/>
      <c r="B326" s="142"/>
      <c r="C326" s="179"/>
      <c r="D326" s="163">
        <v>4170</v>
      </c>
      <c r="E326" s="21" t="s">
        <v>144</v>
      </c>
      <c r="F326" s="205">
        <v>34785</v>
      </c>
      <c r="G326" s="306">
        <v>34653.42</v>
      </c>
      <c r="H326" s="219">
        <f t="shared" si="6"/>
        <v>0.9962173350582147</v>
      </c>
      <c r="J326" s="499"/>
    </row>
    <row r="327" spans="1:10" ht="11.25" customHeight="1">
      <c r="A327" s="174"/>
      <c r="B327" s="142"/>
      <c r="C327" s="175"/>
      <c r="D327" s="20">
        <v>4210</v>
      </c>
      <c r="E327" s="21" t="s">
        <v>13</v>
      </c>
      <c r="F327" s="201">
        <v>12914</v>
      </c>
      <c r="G327" s="297">
        <v>12914</v>
      </c>
      <c r="H327" s="219">
        <f t="shared" si="6"/>
        <v>1</v>
      </c>
      <c r="J327" s="499"/>
    </row>
    <row r="328" spans="1:10" ht="11.25" customHeight="1">
      <c r="A328" s="181"/>
      <c r="B328" s="143"/>
      <c r="C328" s="176"/>
      <c r="D328" s="70">
        <v>4240</v>
      </c>
      <c r="E328" s="73" t="s">
        <v>94</v>
      </c>
      <c r="F328" s="204">
        <v>2100</v>
      </c>
      <c r="G328" s="299">
        <v>2085.95</v>
      </c>
      <c r="H328" s="219">
        <f t="shared" si="6"/>
        <v>0.9933095238095238</v>
      </c>
      <c r="J328" s="499"/>
    </row>
    <row r="329" spans="1:10" ht="11.25" customHeight="1">
      <c r="A329" s="260"/>
      <c r="B329" s="150"/>
      <c r="C329" s="243"/>
      <c r="D329" s="220">
        <v>4260</v>
      </c>
      <c r="E329" s="240" t="s">
        <v>14</v>
      </c>
      <c r="F329" s="221">
        <v>5050</v>
      </c>
      <c r="G329" s="308">
        <v>5050</v>
      </c>
      <c r="H329" s="203">
        <f t="shared" si="6"/>
        <v>1</v>
      </c>
      <c r="J329" s="499">
        <v>16</v>
      </c>
    </row>
    <row r="330" spans="1:10" ht="11.25" customHeight="1">
      <c r="A330" s="174"/>
      <c r="B330" s="142"/>
      <c r="C330" s="175"/>
      <c r="D330" s="20">
        <v>4270</v>
      </c>
      <c r="E330" s="21" t="s">
        <v>15</v>
      </c>
      <c r="F330" s="201">
        <v>2050</v>
      </c>
      <c r="G330" s="297">
        <v>2048.96</v>
      </c>
      <c r="H330" s="219">
        <f t="shared" si="6"/>
        <v>0.9994926829268292</v>
      </c>
      <c r="J330" s="499"/>
    </row>
    <row r="331" spans="1:10" ht="11.25" customHeight="1">
      <c r="A331" s="174"/>
      <c r="B331" s="142"/>
      <c r="C331" s="176"/>
      <c r="D331" s="70">
        <v>4300</v>
      </c>
      <c r="E331" s="71" t="s">
        <v>8</v>
      </c>
      <c r="F331" s="204">
        <v>9200</v>
      </c>
      <c r="G331" s="299">
        <v>9200</v>
      </c>
      <c r="H331" s="203">
        <f t="shared" si="6"/>
        <v>1</v>
      </c>
      <c r="J331" s="499"/>
    </row>
    <row r="332" spans="1:10" ht="11.25" customHeight="1">
      <c r="A332" s="174"/>
      <c r="B332" s="142"/>
      <c r="C332" s="243"/>
      <c r="D332" s="220">
        <v>4430</v>
      </c>
      <c r="E332" s="240" t="s">
        <v>17</v>
      </c>
      <c r="F332" s="221">
        <v>50</v>
      </c>
      <c r="G332" s="308">
        <v>17</v>
      </c>
      <c r="H332" s="203">
        <f t="shared" si="6"/>
        <v>0.34</v>
      </c>
      <c r="J332" s="499"/>
    </row>
    <row r="333" spans="1:10" ht="11.25" customHeight="1">
      <c r="A333" s="174"/>
      <c r="B333" s="174"/>
      <c r="C333" s="389"/>
      <c r="D333" s="20">
        <v>4440</v>
      </c>
      <c r="E333" s="27" t="s">
        <v>73</v>
      </c>
      <c r="F333" s="201">
        <v>5110</v>
      </c>
      <c r="G333" s="297">
        <v>5110</v>
      </c>
      <c r="H333" s="203">
        <f t="shared" si="6"/>
        <v>1</v>
      </c>
      <c r="J333" s="499"/>
    </row>
    <row r="334" spans="1:10" ht="12" customHeight="1">
      <c r="A334" s="142"/>
      <c r="B334" s="177">
        <v>80146</v>
      </c>
      <c r="C334" s="16"/>
      <c r="D334" s="18"/>
      <c r="E334" s="19" t="s">
        <v>96</v>
      </c>
      <c r="F334" s="209">
        <f>SUM(F335:F346)</f>
        <v>147548</v>
      </c>
      <c r="G334" s="296">
        <f>SUM(G335:G346)</f>
        <v>144801.25999999998</v>
      </c>
      <c r="H334" s="210">
        <f t="shared" si="6"/>
        <v>0.9813840919565157</v>
      </c>
      <c r="J334" s="499"/>
    </row>
    <row r="335" spans="1:10" ht="11.25" customHeight="1">
      <c r="A335" s="142"/>
      <c r="B335" s="189"/>
      <c r="C335" s="176"/>
      <c r="D335" s="70">
        <v>4010</v>
      </c>
      <c r="E335" s="71" t="s">
        <v>70</v>
      </c>
      <c r="F335" s="204">
        <v>34816</v>
      </c>
      <c r="G335" s="299">
        <v>34815.75</v>
      </c>
      <c r="H335" s="203">
        <v>0.9999</v>
      </c>
      <c r="J335" s="499"/>
    </row>
    <row r="336" spans="1:10" ht="11.25" customHeight="1">
      <c r="A336" s="142"/>
      <c r="B336" s="190"/>
      <c r="C336" s="179"/>
      <c r="D336" s="163">
        <v>4040</v>
      </c>
      <c r="E336" s="164" t="s">
        <v>10</v>
      </c>
      <c r="F336" s="205">
        <v>2599</v>
      </c>
      <c r="G336" s="306">
        <v>2598.99</v>
      </c>
      <c r="H336" s="203">
        <v>0.9999</v>
      </c>
      <c r="J336" s="499"/>
    </row>
    <row r="337" spans="1:10" ht="11.25" customHeight="1">
      <c r="A337" s="142"/>
      <c r="B337" s="190"/>
      <c r="C337" s="175"/>
      <c r="D337" s="20">
        <v>4110</v>
      </c>
      <c r="E337" s="21" t="s">
        <v>11</v>
      </c>
      <c r="F337" s="201">
        <v>5763</v>
      </c>
      <c r="G337" s="297">
        <v>5570.17</v>
      </c>
      <c r="H337" s="203">
        <f t="shared" si="6"/>
        <v>0.9665399965295853</v>
      </c>
      <c r="J337" s="499"/>
    </row>
    <row r="338" spans="1:10" ht="11.25" customHeight="1">
      <c r="A338" s="142"/>
      <c r="B338" s="190"/>
      <c r="C338" s="176"/>
      <c r="D338" s="70">
        <v>4120</v>
      </c>
      <c r="E338" s="71" t="s">
        <v>12</v>
      </c>
      <c r="F338" s="204">
        <v>917</v>
      </c>
      <c r="G338" s="299">
        <v>916.76</v>
      </c>
      <c r="H338" s="203">
        <f t="shared" si="6"/>
        <v>0.9997382769901854</v>
      </c>
      <c r="J338" s="499"/>
    </row>
    <row r="339" spans="1:10" ht="11.25" customHeight="1">
      <c r="A339" s="142"/>
      <c r="B339" s="190"/>
      <c r="C339" s="243"/>
      <c r="D339" s="220">
        <v>4210</v>
      </c>
      <c r="E339" s="240" t="s">
        <v>13</v>
      </c>
      <c r="F339" s="221">
        <v>3700</v>
      </c>
      <c r="G339" s="308">
        <v>3698.66</v>
      </c>
      <c r="H339" s="203">
        <f t="shared" si="6"/>
        <v>0.9996378378378378</v>
      </c>
      <c r="J339" s="499"/>
    </row>
    <row r="340" spans="1:10" ht="11.25" customHeight="1">
      <c r="A340" s="142"/>
      <c r="B340" s="190"/>
      <c r="C340" s="1"/>
      <c r="D340" s="24">
        <v>4240</v>
      </c>
      <c r="E340" s="27" t="s">
        <v>94</v>
      </c>
      <c r="F340" s="208">
        <v>1000</v>
      </c>
      <c r="G340" s="302">
        <v>1000</v>
      </c>
      <c r="H340" s="203">
        <f t="shared" si="6"/>
        <v>1</v>
      </c>
      <c r="J340" s="499"/>
    </row>
    <row r="341" spans="1:10" ht="11.25" customHeight="1">
      <c r="A341" s="142"/>
      <c r="B341" s="142"/>
      <c r="C341" s="176"/>
      <c r="D341" s="70">
        <v>4300</v>
      </c>
      <c r="E341" s="71" t="s">
        <v>8</v>
      </c>
      <c r="F341" s="204">
        <v>71100</v>
      </c>
      <c r="G341" s="299">
        <v>70170.68</v>
      </c>
      <c r="H341" s="203">
        <f t="shared" si="6"/>
        <v>0.9869293952180027</v>
      </c>
      <c r="J341" s="499"/>
    </row>
    <row r="342" spans="1:10" ht="22.5">
      <c r="A342" s="142"/>
      <c r="B342" s="190"/>
      <c r="C342" s="47"/>
      <c r="D342" s="169">
        <v>4370</v>
      </c>
      <c r="E342" s="170" t="s">
        <v>171</v>
      </c>
      <c r="F342" s="215">
        <v>500</v>
      </c>
      <c r="G342" s="307">
        <v>500</v>
      </c>
      <c r="H342" s="203">
        <f t="shared" si="6"/>
        <v>1</v>
      </c>
      <c r="J342" s="499"/>
    </row>
    <row r="343" spans="1:10" ht="11.25" customHeight="1">
      <c r="A343" s="142"/>
      <c r="B343" s="190"/>
      <c r="C343" s="263"/>
      <c r="D343" s="220">
        <v>4410</v>
      </c>
      <c r="E343" s="240" t="s">
        <v>16</v>
      </c>
      <c r="F343" s="224">
        <v>13960</v>
      </c>
      <c r="G343" s="332">
        <v>12669.45</v>
      </c>
      <c r="H343" s="203">
        <f t="shared" si="6"/>
        <v>0.9075537249283668</v>
      </c>
      <c r="J343" s="499"/>
    </row>
    <row r="344" spans="1:10" ht="11.25" customHeight="1">
      <c r="A344" s="142"/>
      <c r="B344" s="190"/>
      <c r="C344" s="47"/>
      <c r="D344" s="163">
        <v>4420</v>
      </c>
      <c r="E344" s="164" t="s">
        <v>32</v>
      </c>
      <c r="F344" s="215">
        <v>300</v>
      </c>
      <c r="G344" s="307">
        <v>0</v>
      </c>
      <c r="H344" s="203">
        <f t="shared" si="6"/>
        <v>0</v>
      </c>
      <c r="J344" s="499"/>
    </row>
    <row r="345" spans="1:10" ht="11.25" customHeight="1">
      <c r="A345" s="142"/>
      <c r="B345" s="142"/>
      <c r="C345" s="175"/>
      <c r="D345" s="20">
        <v>4440</v>
      </c>
      <c r="E345" s="27" t="s">
        <v>73</v>
      </c>
      <c r="F345" s="201">
        <v>1893</v>
      </c>
      <c r="G345" s="297">
        <v>1893</v>
      </c>
      <c r="H345" s="203">
        <f t="shared" si="6"/>
        <v>1</v>
      </c>
      <c r="J345" s="499"/>
    </row>
    <row r="346" spans="1:10" ht="11.25" customHeight="1">
      <c r="A346" s="174"/>
      <c r="B346" s="143"/>
      <c r="C346" s="175"/>
      <c r="D346" s="20">
        <v>6060</v>
      </c>
      <c r="E346" s="73" t="s">
        <v>78</v>
      </c>
      <c r="F346" s="201">
        <v>11000</v>
      </c>
      <c r="G346" s="297">
        <v>10967.8</v>
      </c>
      <c r="H346" s="203">
        <f t="shared" si="6"/>
        <v>0.9970727272727272</v>
      </c>
      <c r="J346" s="499"/>
    </row>
    <row r="347" spans="1:10" ht="12" customHeight="1">
      <c r="A347" s="174"/>
      <c r="B347" s="255">
        <v>80195</v>
      </c>
      <c r="C347" s="16"/>
      <c r="D347" s="18"/>
      <c r="E347" s="19" t="s">
        <v>25</v>
      </c>
      <c r="F347" s="209">
        <f>SUM(F348:F355)</f>
        <v>147787</v>
      </c>
      <c r="G347" s="296">
        <f>SUM(G348:G355)</f>
        <v>134785.35</v>
      </c>
      <c r="H347" s="210">
        <f t="shared" si="6"/>
        <v>0.9120243999810539</v>
      </c>
      <c r="J347" s="499"/>
    </row>
    <row r="348" spans="1:10" ht="25.5" customHeight="1">
      <c r="A348" s="142"/>
      <c r="B348" s="150"/>
      <c r="C348" s="435"/>
      <c r="D348" s="436">
        <v>2820</v>
      </c>
      <c r="E348" s="438" t="s">
        <v>99</v>
      </c>
      <c r="F348" s="204">
        <v>6500</v>
      </c>
      <c r="G348" s="299">
        <v>6500</v>
      </c>
      <c r="H348" s="203">
        <f t="shared" si="6"/>
        <v>1</v>
      </c>
      <c r="J348" s="499"/>
    </row>
    <row r="349" spans="1:10" ht="11.25" customHeight="1">
      <c r="A349" s="174"/>
      <c r="B349" s="142"/>
      <c r="C349" s="181"/>
      <c r="D349" s="262">
        <v>3020</v>
      </c>
      <c r="E349" s="438" t="s">
        <v>161</v>
      </c>
      <c r="F349" s="208">
        <v>7092</v>
      </c>
      <c r="G349" s="302">
        <v>2711</v>
      </c>
      <c r="H349" s="203">
        <f t="shared" si="6"/>
        <v>0.38226170332769316</v>
      </c>
      <c r="J349" s="499"/>
    </row>
    <row r="350" spans="1:10" ht="11.25" customHeight="1">
      <c r="A350" s="174"/>
      <c r="B350" s="142"/>
      <c r="C350" s="263"/>
      <c r="D350" s="437">
        <v>4010</v>
      </c>
      <c r="E350" s="21" t="s">
        <v>70</v>
      </c>
      <c r="F350" s="208">
        <v>1563</v>
      </c>
      <c r="G350" s="302">
        <v>1560.64</v>
      </c>
      <c r="H350" s="203">
        <f t="shared" si="6"/>
        <v>0.9984900831733846</v>
      </c>
      <c r="J350" s="499"/>
    </row>
    <row r="351" spans="1:10" ht="11.25" customHeight="1">
      <c r="A351" s="174"/>
      <c r="B351" s="142"/>
      <c r="C351" s="263"/>
      <c r="D351" s="437">
        <v>4170</v>
      </c>
      <c r="E351" s="21" t="s">
        <v>144</v>
      </c>
      <c r="F351" s="208">
        <v>2050</v>
      </c>
      <c r="G351" s="302">
        <v>400</v>
      </c>
      <c r="H351" s="203">
        <f t="shared" si="6"/>
        <v>0.1951219512195122</v>
      </c>
      <c r="J351" s="499"/>
    </row>
    <row r="352" spans="1:10" ht="11.25" customHeight="1">
      <c r="A352" s="174"/>
      <c r="B352" s="142"/>
      <c r="C352" s="263"/>
      <c r="D352" s="437">
        <v>4210</v>
      </c>
      <c r="E352" s="21" t="s">
        <v>13</v>
      </c>
      <c r="F352" s="208">
        <v>7847</v>
      </c>
      <c r="G352" s="302">
        <v>7139.23</v>
      </c>
      <c r="H352" s="203">
        <f t="shared" si="6"/>
        <v>0.9098037466547725</v>
      </c>
      <c r="J352" s="499"/>
    </row>
    <row r="353" spans="1:10" ht="11.25" customHeight="1">
      <c r="A353" s="174"/>
      <c r="B353" s="142"/>
      <c r="C353" s="263"/>
      <c r="D353" s="437">
        <v>4300</v>
      </c>
      <c r="E353" s="71" t="s">
        <v>8</v>
      </c>
      <c r="F353" s="208">
        <v>43035</v>
      </c>
      <c r="G353" s="302">
        <v>41557.54</v>
      </c>
      <c r="H353" s="203">
        <f t="shared" si="6"/>
        <v>0.9656684094341815</v>
      </c>
      <c r="J353" s="499"/>
    </row>
    <row r="354" spans="1:10" ht="11.25" customHeight="1">
      <c r="A354" s="142"/>
      <c r="B354" s="142"/>
      <c r="C354" s="263"/>
      <c r="D354" s="437">
        <v>4750</v>
      </c>
      <c r="E354" s="235" t="s">
        <v>173</v>
      </c>
      <c r="F354" s="208">
        <v>1100</v>
      </c>
      <c r="G354" s="302">
        <v>0</v>
      </c>
      <c r="H354" s="203">
        <f t="shared" si="6"/>
        <v>0</v>
      </c>
      <c r="J354" s="499"/>
    </row>
    <row r="355" spans="1:10" ht="11.25" customHeight="1">
      <c r="A355" s="174"/>
      <c r="B355" s="143"/>
      <c r="C355" s="345"/>
      <c r="D355" s="261">
        <v>6060</v>
      </c>
      <c r="E355" s="73" t="s">
        <v>78</v>
      </c>
      <c r="F355" s="208">
        <v>78600</v>
      </c>
      <c r="G355" s="302">
        <v>74916.94</v>
      </c>
      <c r="H355" s="203">
        <f t="shared" si="6"/>
        <v>0.9531417302798982</v>
      </c>
      <c r="J355" s="499"/>
    </row>
    <row r="356" spans="1:11" ht="12" customHeight="1">
      <c r="A356" s="282">
        <v>851</v>
      </c>
      <c r="B356" s="290"/>
      <c r="C356" s="287"/>
      <c r="D356" s="290"/>
      <c r="E356" s="291" t="s">
        <v>51</v>
      </c>
      <c r="F356" s="292">
        <f>SUM(F360,F362,F357)</f>
        <v>1481346</v>
      </c>
      <c r="G356" s="318">
        <f>SUM(G360,G362,G357)</f>
        <v>1423228.62</v>
      </c>
      <c r="H356" s="269">
        <f t="shared" si="6"/>
        <v>0.9607671806586713</v>
      </c>
      <c r="J356" s="499"/>
      <c r="K356" s="419">
        <f>G356*100/G615</f>
        <v>2.387149265781568</v>
      </c>
    </row>
    <row r="357" spans="1:10" ht="12" customHeight="1">
      <c r="A357" s="141"/>
      <c r="B357" s="144">
        <v>85111</v>
      </c>
      <c r="C357" s="16"/>
      <c r="D357" s="14"/>
      <c r="E357" s="320" t="s">
        <v>52</v>
      </c>
      <c r="F357" s="214">
        <f>SUM(F358:F359)</f>
        <v>500000</v>
      </c>
      <c r="G357" s="314">
        <f>SUM(G358:G359)</f>
        <v>449050.22</v>
      </c>
      <c r="H357" s="210">
        <f t="shared" si="6"/>
        <v>0.8981004399999999</v>
      </c>
      <c r="J357" s="499"/>
    </row>
    <row r="358" spans="1:11" s="323" customFormat="1" ht="11.25" customHeight="1">
      <c r="A358" s="321"/>
      <c r="B358" s="148"/>
      <c r="C358" s="324"/>
      <c r="D358" s="327">
        <v>6050</v>
      </c>
      <c r="E358" s="322" t="s">
        <v>77</v>
      </c>
      <c r="F358" s="213">
        <v>420000</v>
      </c>
      <c r="G358" s="303">
        <v>369050.22</v>
      </c>
      <c r="H358" s="326">
        <f t="shared" si="6"/>
        <v>0.8786909999999999</v>
      </c>
      <c r="J358" s="499"/>
      <c r="K358" s="420"/>
    </row>
    <row r="359" spans="1:10" ht="37.5" customHeight="1">
      <c r="A359" s="141"/>
      <c r="B359" s="444"/>
      <c r="C359" s="445"/>
      <c r="D359" s="470">
        <v>6220</v>
      </c>
      <c r="E359" s="200" t="s">
        <v>132</v>
      </c>
      <c r="F359" s="256">
        <v>80000</v>
      </c>
      <c r="G359" s="446">
        <v>80000</v>
      </c>
      <c r="H359" s="447">
        <f t="shared" si="6"/>
        <v>1</v>
      </c>
      <c r="J359" s="499"/>
    </row>
    <row r="360" spans="1:10" ht="28.5" customHeight="1">
      <c r="A360" s="142"/>
      <c r="B360" s="147">
        <v>85156</v>
      </c>
      <c r="C360" s="15"/>
      <c r="D360" s="14"/>
      <c r="E360" s="53" t="s">
        <v>112</v>
      </c>
      <c r="F360" s="214">
        <f>SUM(F361:F361)</f>
        <v>968146</v>
      </c>
      <c r="G360" s="314">
        <f>SUM(G361:G361)</f>
        <v>966035.4</v>
      </c>
      <c r="H360" s="210">
        <f t="shared" si="6"/>
        <v>0.997819956907326</v>
      </c>
      <c r="J360" s="499"/>
    </row>
    <row r="361" spans="1:10" ht="11.25" customHeight="1">
      <c r="A361" s="142"/>
      <c r="B361" s="47"/>
      <c r="C361" s="7"/>
      <c r="D361" s="20">
        <v>4130</v>
      </c>
      <c r="E361" s="21" t="s">
        <v>53</v>
      </c>
      <c r="F361" s="201">
        <v>968146</v>
      </c>
      <c r="G361" s="297">
        <v>966035.4</v>
      </c>
      <c r="H361" s="203">
        <f t="shared" si="6"/>
        <v>0.997819956907326</v>
      </c>
      <c r="J361" s="499"/>
    </row>
    <row r="362" spans="1:10" ht="12" customHeight="1">
      <c r="A362" s="142"/>
      <c r="B362" s="144">
        <v>85195</v>
      </c>
      <c r="C362" s="16"/>
      <c r="D362" s="18"/>
      <c r="E362" s="19" t="s">
        <v>25</v>
      </c>
      <c r="F362" s="209">
        <f>SUM(F363:F365)</f>
        <v>13200</v>
      </c>
      <c r="G362" s="296">
        <f>SUM(G363:G365)</f>
        <v>8143</v>
      </c>
      <c r="H362" s="210">
        <f t="shared" si="6"/>
        <v>0.6168939393939394</v>
      </c>
      <c r="J362" s="499"/>
    </row>
    <row r="363" spans="1:11" s="323" customFormat="1" ht="26.25" customHeight="1">
      <c r="A363" s="321"/>
      <c r="B363" s="148"/>
      <c r="C363" s="186"/>
      <c r="D363" s="471">
        <v>2820</v>
      </c>
      <c r="E363" s="187" t="s">
        <v>99</v>
      </c>
      <c r="F363" s="213">
        <v>3500</v>
      </c>
      <c r="G363" s="303">
        <v>3500</v>
      </c>
      <c r="H363" s="203">
        <f t="shared" si="6"/>
        <v>1</v>
      </c>
      <c r="J363" s="499"/>
      <c r="K363" s="420"/>
    </row>
    <row r="364" spans="1:11" s="323" customFormat="1" ht="11.25" customHeight="1">
      <c r="A364" s="321"/>
      <c r="B364" s="148"/>
      <c r="C364" s="186"/>
      <c r="D364" s="328">
        <v>4170</v>
      </c>
      <c r="E364" s="21" t="s">
        <v>144</v>
      </c>
      <c r="F364" s="213">
        <v>300</v>
      </c>
      <c r="G364" s="303">
        <v>300</v>
      </c>
      <c r="H364" s="203">
        <f t="shared" si="6"/>
        <v>1</v>
      </c>
      <c r="J364" s="499"/>
      <c r="K364" s="420"/>
    </row>
    <row r="365" spans="1:10" ht="11.25" customHeight="1">
      <c r="A365" s="143"/>
      <c r="B365" s="47"/>
      <c r="C365" s="7"/>
      <c r="D365" s="20">
        <v>4300</v>
      </c>
      <c r="E365" s="21" t="s">
        <v>8</v>
      </c>
      <c r="F365" s="201">
        <v>9400</v>
      </c>
      <c r="G365" s="297">
        <v>4343</v>
      </c>
      <c r="H365" s="203">
        <f t="shared" si="6"/>
        <v>0.46202127659574466</v>
      </c>
      <c r="J365" s="499"/>
    </row>
    <row r="366" spans="1:11" ht="12" customHeight="1">
      <c r="A366" s="280">
        <v>852</v>
      </c>
      <c r="B366" s="265"/>
      <c r="C366" s="265"/>
      <c r="D366" s="266"/>
      <c r="E366" s="267" t="s">
        <v>120</v>
      </c>
      <c r="F366" s="268">
        <f>SUM(F367,F396,F424,F445,F453,F474,F476,F482,F484)</f>
        <v>14678777</v>
      </c>
      <c r="G366" s="295">
        <f>SUM(G367,G396,G424,G445,G453,G474,G476,G482,G484)</f>
        <v>14363064.34</v>
      </c>
      <c r="H366" s="269">
        <f t="shared" si="6"/>
        <v>0.9784918961572888</v>
      </c>
      <c r="J366" s="499"/>
      <c r="K366" s="419">
        <f>G366*100/G615</f>
        <v>24.09084388255516</v>
      </c>
    </row>
    <row r="367" spans="1:10" ht="12" customHeight="1">
      <c r="A367" s="98"/>
      <c r="B367" s="248">
        <v>85201</v>
      </c>
      <c r="C367" s="247"/>
      <c r="D367" s="359"/>
      <c r="E367" s="360" t="s">
        <v>100</v>
      </c>
      <c r="F367" s="361">
        <f>SUM(F368:F395)</f>
        <v>1901176</v>
      </c>
      <c r="G367" s="362">
        <f>SUM(G368:G395)</f>
        <v>1802964.44</v>
      </c>
      <c r="H367" s="210">
        <f aca="true" t="shared" si="7" ref="H367:H430">G367/F367</f>
        <v>0.94834167904497</v>
      </c>
      <c r="J367" s="499"/>
    </row>
    <row r="368" spans="1:10" ht="33.75">
      <c r="A368" s="260"/>
      <c r="B368" s="150"/>
      <c r="C368" s="243"/>
      <c r="D368" s="220">
        <v>2320</v>
      </c>
      <c r="E368" s="353" t="s">
        <v>152</v>
      </c>
      <c r="F368" s="221">
        <v>185040</v>
      </c>
      <c r="G368" s="308">
        <v>158266.32</v>
      </c>
      <c r="H368" s="203">
        <f t="shared" si="7"/>
        <v>0.8553086900129702</v>
      </c>
      <c r="J368" s="499">
        <v>17</v>
      </c>
    </row>
    <row r="369" spans="1:10" ht="11.25" customHeight="1">
      <c r="A369" s="174"/>
      <c r="B369" s="142"/>
      <c r="C369" s="175"/>
      <c r="D369" s="20">
        <v>3020</v>
      </c>
      <c r="E369" s="27" t="s">
        <v>161</v>
      </c>
      <c r="F369" s="201">
        <v>26728</v>
      </c>
      <c r="G369" s="297">
        <v>26726.47</v>
      </c>
      <c r="H369" s="203">
        <f t="shared" si="7"/>
        <v>0.9999427566596828</v>
      </c>
      <c r="J369" s="499"/>
    </row>
    <row r="370" spans="1:10" ht="11.25" customHeight="1">
      <c r="A370" s="174"/>
      <c r="B370" s="142"/>
      <c r="C370" s="175"/>
      <c r="D370" s="20">
        <v>3110</v>
      </c>
      <c r="E370" s="21" t="s">
        <v>54</v>
      </c>
      <c r="F370" s="201">
        <v>70625</v>
      </c>
      <c r="G370" s="297">
        <v>35196.83</v>
      </c>
      <c r="H370" s="203">
        <f t="shared" si="7"/>
        <v>0.4983621946902655</v>
      </c>
      <c r="J370" s="499"/>
    </row>
    <row r="371" spans="1:10" ht="11.25" customHeight="1">
      <c r="A371" s="174"/>
      <c r="B371" s="142"/>
      <c r="C371" s="176"/>
      <c r="D371" s="70">
        <v>4010</v>
      </c>
      <c r="E371" s="71" t="s">
        <v>70</v>
      </c>
      <c r="F371" s="204">
        <v>776433</v>
      </c>
      <c r="G371" s="299">
        <v>775484.74</v>
      </c>
      <c r="H371" s="203">
        <f t="shared" si="7"/>
        <v>0.9987786969384351</v>
      </c>
      <c r="J371" s="499"/>
    </row>
    <row r="372" spans="1:10" ht="11.25" customHeight="1">
      <c r="A372" s="174"/>
      <c r="B372" s="142"/>
      <c r="C372" s="243"/>
      <c r="D372" s="220">
        <v>4040</v>
      </c>
      <c r="E372" s="240" t="s">
        <v>10</v>
      </c>
      <c r="F372" s="221">
        <v>52170</v>
      </c>
      <c r="G372" s="308">
        <v>52169.32</v>
      </c>
      <c r="H372" s="203">
        <v>0.9999</v>
      </c>
      <c r="J372" s="499"/>
    </row>
    <row r="373" spans="1:10" ht="11.25" customHeight="1">
      <c r="A373" s="174"/>
      <c r="B373" s="142"/>
      <c r="C373" s="175"/>
      <c r="D373" s="20">
        <v>4110</v>
      </c>
      <c r="E373" s="21" t="s">
        <v>11</v>
      </c>
      <c r="F373" s="201">
        <v>138783</v>
      </c>
      <c r="G373" s="297">
        <v>137986.56</v>
      </c>
      <c r="H373" s="203">
        <f t="shared" si="7"/>
        <v>0.9942612567821707</v>
      </c>
      <c r="J373" s="499"/>
    </row>
    <row r="374" spans="1:10" ht="11.25" customHeight="1">
      <c r="A374" s="174"/>
      <c r="B374" s="142"/>
      <c r="C374" s="175"/>
      <c r="D374" s="20">
        <v>4120</v>
      </c>
      <c r="E374" s="21" t="s">
        <v>12</v>
      </c>
      <c r="F374" s="201">
        <v>21668</v>
      </c>
      <c r="G374" s="297">
        <v>21358.5</v>
      </c>
      <c r="H374" s="203">
        <f t="shared" si="7"/>
        <v>0.9857162636145468</v>
      </c>
      <c r="J374" s="499"/>
    </row>
    <row r="375" spans="1:10" ht="22.5">
      <c r="A375" s="174"/>
      <c r="B375" s="142"/>
      <c r="C375" s="1"/>
      <c r="D375" s="24">
        <v>4140</v>
      </c>
      <c r="E375" s="54" t="s">
        <v>101</v>
      </c>
      <c r="F375" s="208">
        <v>1500</v>
      </c>
      <c r="G375" s="302">
        <v>1327</v>
      </c>
      <c r="H375" s="203">
        <f t="shared" si="7"/>
        <v>0.8846666666666667</v>
      </c>
      <c r="J375" s="499"/>
    </row>
    <row r="376" spans="1:10" ht="11.25" customHeight="1">
      <c r="A376" s="174"/>
      <c r="B376" s="142"/>
      <c r="C376" s="176"/>
      <c r="D376" s="70">
        <v>4170</v>
      </c>
      <c r="E376" s="71" t="s">
        <v>144</v>
      </c>
      <c r="F376" s="204">
        <v>68100</v>
      </c>
      <c r="G376" s="299">
        <v>67354.25</v>
      </c>
      <c r="H376" s="203">
        <f t="shared" si="7"/>
        <v>0.9890491923641703</v>
      </c>
      <c r="J376" s="499"/>
    </row>
    <row r="377" spans="1:10" ht="11.25" customHeight="1">
      <c r="A377" s="174"/>
      <c r="B377" s="142"/>
      <c r="C377" s="243"/>
      <c r="D377" s="220">
        <v>4210</v>
      </c>
      <c r="E377" s="240" t="s">
        <v>13</v>
      </c>
      <c r="F377" s="221">
        <v>93090</v>
      </c>
      <c r="G377" s="308">
        <v>72056.43</v>
      </c>
      <c r="H377" s="203">
        <f t="shared" si="7"/>
        <v>0.7740512407347727</v>
      </c>
      <c r="J377" s="499"/>
    </row>
    <row r="378" spans="1:10" ht="11.25" customHeight="1">
      <c r="A378" s="174"/>
      <c r="B378" s="142"/>
      <c r="C378" s="176"/>
      <c r="D378" s="70">
        <v>4220</v>
      </c>
      <c r="E378" s="71" t="s">
        <v>35</v>
      </c>
      <c r="F378" s="204">
        <v>83213</v>
      </c>
      <c r="G378" s="299">
        <v>80247.75</v>
      </c>
      <c r="H378" s="203">
        <f t="shared" si="7"/>
        <v>0.9643655438453126</v>
      </c>
      <c r="J378" s="499"/>
    </row>
    <row r="379" spans="1:10" ht="11.25" customHeight="1">
      <c r="A379" s="174"/>
      <c r="B379" s="142"/>
      <c r="C379" s="136"/>
      <c r="D379" s="199">
        <v>4230</v>
      </c>
      <c r="E379" s="235" t="s">
        <v>88</v>
      </c>
      <c r="F379" s="217">
        <v>5000</v>
      </c>
      <c r="G379" s="312">
        <v>4995.82</v>
      </c>
      <c r="H379" s="203">
        <f t="shared" si="7"/>
        <v>0.9991639999999999</v>
      </c>
      <c r="J379" s="499"/>
    </row>
    <row r="380" spans="1:10" ht="11.25" customHeight="1">
      <c r="A380" s="174"/>
      <c r="B380" s="142"/>
      <c r="C380" s="245"/>
      <c r="D380" s="231">
        <v>4240</v>
      </c>
      <c r="E380" s="233" t="s">
        <v>94</v>
      </c>
      <c r="F380" s="224">
        <v>2700</v>
      </c>
      <c r="G380" s="315">
        <v>2487.55</v>
      </c>
      <c r="H380" s="203">
        <f t="shared" si="7"/>
        <v>0.9213148148148149</v>
      </c>
      <c r="J380" s="499"/>
    </row>
    <row r="381" spans="1:10" ht="11.25" customHeight="1">
      <c r="A381" s="174"/>
      <c r="B381" s="142"/>
      <c r="C381" s="179"/>
      <c r="D381" s="163">
        <v>4260</v>
      </c>
      <c r="E381" s="164" t="s">
        <v>14</v>
      </c>
      <c r="F381" s="205">
        <v>47100</v>
      </c>
      <c r="G381" s="306">
        <v>46901.14</v>
      </c>
      <c r="H381" s="203">
        <f t="shared" si="7"/>
        <v>0.9957779193205945</v>
      </c>
      <c r="J381" s="499"/>
    </row>
    <row r="382" spans="1:10" ht="11.25" customHeight="1">
      <c r="A382" s="174"/>
      <c r="B382" s="142"/>
      <c r="C382" s="175"/>
      <c r="D382" s="20">
        <v>4270</v>
      </c>
      <c r="E382" s="21" t="s">
        <v>15</v>
      </c>
      <c r="F382" s="201">
        <v>165600</v>
      </c>
      <c r="G382" s="297">
        <v>165550.84</v>
      </c>
      <c r="H382" s="203">
        <f t="shared" si="7"/>
        <v>0.9997031400966183</v>
      </c>
      <c r="J382" s="499"/>
    </row>
    <row r="383" spans="1:10" ht="11.25" customHeight="1">
      <c r="A383" s="174"/>
      <c r="B383" s="142"/>
      <c r="C383" s="1"/>
      <c r="D383" s="20">
        <v>4280</v>
      </c>
      <c r="E383" s="21" t="s">
        <v>133</v>
      </c>
      <c r="F383" s="208">
        <v>3000</v>
      </c>
      <c r="G383" s="302">
        <v>2810.5</v>
      </c>
      <c r="H383" s="203">
        <f t="shared" si="7"/>
        <v>0.9368333333333333</v>
      </c>
      <c r="J383" s="499"/>
    </row>
    <row r="384" spans="1:10" ht="11.25" customHeight="1">
      <c r="A384" s="142"/>
      <c r="B384" s="142"/>
      <c r="C384" s="176"/>
      <c r="D384" s="70">
        <v>4300</v>
      </c>
      <c r="E384" s="71" t="s">
        <v>8</v>
      </c>
      <c r="F384" s="204">
        <v>44900</v>
      </c>
      <c r="G384" s="299">
        <v>38011.67</v>
      </c>
      <c r="H384" s="203">
        <f t="shared" si="7"/>
        <v>0.8465850779510022</v>
      </c>
      <c r="J384" s="499"/>
    </row>
    <row r="385" spans="1:10" ht="11.25" customHeight="1">
      <c r="A385" s="174"/>
      <c r="B385" s="142"/>
      <c r="C385" s="263"/>
      <c r="D385" s="370">
        <v>4350</v>
      </c>
      <c r="E385" s="240" t="s">
        <v>145</v>
      </c>
      <c r="F385" s="221">
        <v>1250</v>
      </c>
      <c r="G385" s="308">
        <v>1091.99</v>
      </c>
      <c r="H385" s="203">
        <f t="shared" si="7"/>
        <v>0.873592</v>
      </c>
      <c r="J385" s="499"/>
    </row>
    <row r="386" spans="1:10" ht="22.5">
      <c r="A386" s="174"/>
      <c r="B386" s="142"/>
      <c r="C386" s="263"/>
      <c r="D386" s="163">
        <v>4360</v>
      </c>
      <c r="E386" s="233" t="s">
        <v>170</v>
      </c>
      <c r="F386" s="205">
        <v>3500</v>
      </c>
      <c r="G386" s="306">
        <v>3484.68</v>
      </c>
      <c r="H386" s="326">
        <f t="shared" si="7"/>
        <v>0.9956228571428571</v>
      </c>
      <c r="J386" s="499"/>
    </row>
    <row r="387" spans="1:10" ht="22.5">
      <c r="A387" s="174"/>
      <c r="B387" s="142"/>
      <c r="C387" s="263"/>
      <c r="D387" s="163">
        <v>4370</v>
      </c>
      <c r="E387" s="27" t="s">
        <v>171</v>
      </c>
      <c r="F387" s="205">
        <v>2000</v>
      </c>
      <c r="G387" s="306">
        <v>1844.39</v>
      </c>
      <c r="H387" s="326">
        <f t="shared" si="7"/>
        <v>0.9221950000000001</v>
      </c>
      <c r="J387" s="499"/>
    </row>
    <row r="388" spans="1:10" ht="11.25" customHeight="1">
      <c r="A388" s="174"/>
      <c r="B388" s="142"/>
      <c r="C388" s="179"/>
      <c r="D388" s="163">
        <v>4410</v>
      </c>
      <c r="E388" s="164" t="s">
        <v>16</v>
      </c>
      <c r="F388" s="205">
        <v>1500</v>
      </c>
      <c r="G388" s="306">
        <v>1211.75</v>
      </c>
      <c r="H388" s="219">
        <f t="shared" si="7"/>
        <v>0.8078333333333333</v>
      </c>
      <c r="J388" s="499"/>
    </row>
    <row r="389" spans="1:10" ht="11.25" customHeight="1">
      <c r="A389" s="174"/>
      <c r="B389" s="142"/>
      <c r="C389" s="243"/>
      <c r="D389" s="220">
        <v>4430</v>
      </c>
      <c r="E389" s="240" t="s">
        <v>17</v>
      </c>
      <c r="F389" s="221">
        <v>2000</v>
      </c>
      <c r="G389" s="308">
        <v>1213.1</v>
      </c>
      <c r="H389" s="203">
        <f t="shared" si="7"/>
        <v>0.6065499999999999</v>
      </c>
      <c r="J389" s="499"/>
    </row>
    <row r="390" spans="1:10" ht="11.25" customHeight="1">
      <c r="A390" s="174"/>
      <c r="B390" s="142"/>
      <c r="C390" s="176"/>
      <c r="D390" s="70">
        <v>4440</v>
      </c>
      <c r="E390" s="73" t="s">
        <v>73</v>
      </c>
      <c r="F390" s="204">
        <v>38443</v>
      </c>
      <c r="G390" s="299">
        <v>38443</v>
      </c>
      <c r="H390" s="203">
        <f t="shared" si="7"/>
        <v>1</v>
      </c>
      <c r="J390" s="499"/>
    </row>
    <row r="391" spans="1:10" ht="11.25" customHeight="1">
      <c r="A391" s="174"/>
      <c r="B391" s="142"/>
      <c r="C391" s="175"/>
      <c r="D391" s="20">
        <v>4520</v>
      </c>
      <c r="E391" s="27" t="s">
        <v>74</v>
      </c>
      <c r="F391" s="201">
        <v>743</v>
      </c>
      <c r="G391" s="297">
        <v>742.61</v>
      </c>
      <c r="H391" s="203">
        <f t="shared" si="7"/>
        <v>0.9994751009421265</v>
      </c>
      <c r="J391" s="499"/>
    </row>
    <row r="392" spans="1:10" ht="22.5">
      <c r="A392" s="174"/>
      <c r="B392" s="142"/>
      <c r="C392" s="175"/>
      <c r="D392" s="20">
        <v>4700</v>
      </c>
      <c r="E392" s="180" t="s">
        <v>174</v>
      </c>
      <c r="F392" s="201">
        <v>640</v>
      </c>
      <c r="G392" s="297">
        <v>640</v>
      </c>
      <c r="H392" s="203">
        <f t="shared" si="7"/>
        <v>1</v>
      </c>
      <c r="J392" s="499"/>
    </row>
    <row r="393" spans="1:10" ht="22.5">
      <c r="A393" s="174"/>
      <c r="B393" s="142"/>
      <c r="C393" s="175"/>
      <c r="D393" s="20">
        <v>4740</v>
      </c>
      <c r="E393" s="180" t="s">
        <v>172</v>
      </c>
      <c r="F393" s="201">
        <v>250</v>
      </c>
      <c r="G393" s="297">
        <v>246.09</v>
      </c>
      <c r="H393" s="203">
        <f t="shared" si="7"/>
        <v>0.98436</v>
      </c>
      <c r="J393" s="499"/>
    </row>
    <row r="394" spans="1:10" ht="10.5" customHeight="1">
      <c r="A394" s="174"/>
      <c r="B394" s="142"/>
      <c r="C394" s="175"/>
      <c r="D394" s="20">
        <v>4750</v>
      </c>
      <c r="E394" s="180" t="s">
        <v>173</v>
      </c>
      <c r="F394" s="201">
        <v>3000</v>
      </c>
      <c r="G394" s="297">
        <v>2915.14</v>
      </c>
      <c r="H394" s="203">
        <f t="shared" si="7"/>
        <v>0.9717133333333333</v>
      </c>
      <c r="J394" s="499"/>
    </row>
    <row r="395" spans="1:10" ht="11.25" customHeight="1">
      <c r="A395" s="174"/>
      <c r="B395" s="143"/>
      <c r="C395" s="175"/>
      <c r="D395" s="20">
        <v>6060</v>
      </c>
      <c r="E395" s="73" t="s">
        <v>78</v>
      </c>
      <c r="F395" s="201">
        <v>62200</v>
      </c>
      <c r="G395" s="297">
        <v>62200</v>
      </c>
      <c r="H395" s="203">
        <f t="shared" si="7"/>
        <v>1</v>
      </c>
      <c r="J395" s="499"/>
    </row>
    <row r="396" spans="1:10" ht="12" customHeight="1">
      <c r="A396" s="142"/>
      <c r="B396" s="184">
        <v>85202</v>
      </c>
      <c r="C396" s="16"/>
      <c r="D396" s="18"/>
      <c r="E396" s="19" t="s">
        <v>55</v>
      </c>
      <c r="F396" s="209">
        <f>SUM(F397:F423)</f>
        <v>9991115</v>
      </c>
      <c r="G396" s="296">
        <f>SUM(G397:G423)</f>
        <v>9827938.05</v>
      </c>
      <c r="H396" s="210">
        <f t="shared" si="7"/>
        <v>0.9836677938348223</v>
      </c>
      <c r="J396" s="499"/>
    </row>
    <row r="397" spans="1:10" ht="11.25" customHeight="1">
      <c r="A397" s="142"/>
      <c r="B397" s="189"/>
      <c r="C397" s="175"/>
      <c r="D397" s="20">
        <v>3020</v>
      </c>
      <c r="E397" s="27" t="s">
        <v>161</v>
      </c>
      <c r="F397" s="201">
        <v>21941</v>
      </c>
      <c r="G397" s="297">
        <v>21938.66</v>
      </c>
      <c r="H397" s="203">
        <f t="shared" si="7"/>
        <v>0.9998933503486623</v>
      </c>
      <c r="J397" s="499"/>
    </row>
    <row r="398" spans="1:10" ht="11.25" customHeight="1">
      <c r="A398" s="142"/>
      <c r="B398" s="190"/>
      <c r="C398" s="175"/>
      <c r="D398" s="20">
        <v>4010</v>
      </c>
      <c r="E398" s="21" t="s">
        <v>70</v>
      </c>
      <c r="F398" s="201">
        <v>4953247</v>
      </c>
      <c r="G398" s="297">
        <v>4921910.42</v>
      </c>
      <c r="H398" s="203">
        <f t="shared" si="7"/>
        <v>0.9936735276879994</v>
      </c>
      <c r="J398" s="499"/>
    </row>
    <row r="399" spans="1:10" ht="11.25" customHeight="1">
      <c r="A399" s="142"/>
      <c r="B399" s="190"/>
      <c r="C399" s="175"/>
      <c r="D399" s="20">
        <v>4040</v>
      </c>
      <c r="E399" s="21" t="s">
        <v>10</v>
      </c>
      <c r="F399" s="201">
        <v>334993</v>
      </c>
      <c r="G399" s="297">
        <v>334991.61</v>
      </c>
      <c r="H399" s="203">
        <v>0.9999</v>
      </c>
      <c r="J399" s="499"/>
    </row>
    <row r="400" spans="1:10" ht="11.25" customHeight="1">
      <c r="A400" s="142"/>
      <c r="B400" s="142"/>
      <c r="C400" s="176"/>
      <c r="D400" s="70">
        <v>4110</v>
      </c>
      <c r="E400" s="71" t="s">
        <v>11</v>
      </c>
      <c r="F400" s="204">
        <v>812728</v>
      </c>
      <c r="G400" s="299">
        <v>795609.55</v>
      </c>
      <c r="H400" s="203">
        <f t="shared" si="7"/>
        <v>0.9789370490496206</v>
      </c>
      <c r="J400" s="499"/>
    </row>
    <row r="401" spans="1:10" ht="11.25" customHeight="1">
      <c r="A401" s="142"/>
      <c r="B401" s="190"/>
      <c r="C401" s="245"/>
      <c r="D401" s="231">
        <v>4120</v>
      </c>
      <c r="E401" s="232" t="s">
        <v>12</v>
      </c>
      <c r="F401" s="224">
        <v>126936</v>
      </c>
      <c r="G401" s="315">
        <v>123686.75</v>
      </c>
      <c r="H401" s="203">
        <f t="shared" si="7"/>
        <v>0.9744024547803618</v>
      </c>
      <c r="J401" s="499"/>
    </row>
    <row r="402" spans="1:10" ht="11.25" customHeight="1">
      <c r="A402" s="142"/>
      <c r="B402" s="190"/>
      <c r="C402" s="263"/>
      <c r="D402" s="264">
        <v>4130</v>
      </c>
      <c r="E402" s="192" t="s">
        <v>53</v>
      </c>
      <c r="F402" s="234">
        <v>38</v>
      </c>
      <c r="G402" s="316">
        <v>37.8</v>
      </c>
      <c r="H402" s="203">
        <f t="shared" si="7"/>
        <v>0.994736842105263</v>
      </c>
      <c r="J402" s="499"/>
    </row>
    <row r="403" spans="1:10" ht="11.25" customHeight="1">
      <c r="A403" s="142"/>
      <c r="B403" s="190"/>
      <c r="C403" s="47"/>
      <c r="D403" s="169">
        <v>4170</v>
      </c>
      <c r="E403" s="21" t="s">
        <v>144</v>
      </c>
      <c r="F403" s="215">
        <v>47984</v>
      </c>
      <c r="G403" s="306">
        <v>47984</v>
      </c>
      <c r="H403" s="203">
        <f t="shared" si="7"/>
        <v>1</v>
      </c>
      <c r="J403" s="499"/>
    </row>
    <row r="404" spans="1:10" ht="11.25" customHeight="1">
      <c r="A404" s="142"/>
      <c r="B404" s="190"/>
      <c r="C404" s="175"/>
      <c r="D404" s="20">
        <v>4210</v>
      </c>
      <c r="E404" s="21" t="s">
        <v>13</v>
      </c>
      <c r="F404" s="201">
        <v>468252</v>
      </c>
      <c r="G404" s="297">
        <v>421991.06</v>
      </c>
      <c r="H404" s="203">
        <f t="shared" si="7"/>
        <v>0.9012050348957399</v>
      </c>
      <c r="J404" s="499"/>
    </row>
    <row r="405" spans="1:10" ht="11.25" customHeight="1">
      <c r="A405" s="142"/>
      <c r="B405" s="190"/>
      <c r="C405" s="175"/>
      <c r="D405" s="20">
        <v>4220</v>
      </c>
      <c r="E405" s="21" t="s">
        <v>35</v>
      </c>
      <c r="F405" s="201">
        <v>424717</v>
      </c>
      <c r="G405" s="297">
        <v>424693.05</v>
      </c>
      <c r="H405" s="203">
        <f t="shared" si="7"/>
        <v>0.999943609509391</v>
      </c>
      <c r="J405" s="499"/>
    </row>
    <row r="406" spans="1:10" ht="11.25" customHeight="1">
      <c r="A406" s="142"/>
      <c r="B406" s="190"/>
      <c r="C406" s="175"/>
      <c r="D406" s="20">
        <v>4230</v>
      </c>
      <c r="E406" s="21" t="s">
        <v>88</v>
      </c>
      <c r="F406" s="201">
        <v>95656</v>
      </c>
      <c r="G406" s="297">
        <v>95640.56</v>
      </c>
      <c r="H406" s="203">
        <f t="shared" si="7"/>
        <v>0.9998385882746508</v>
      </c>
      <c r="J406" s="499"/>
    </row>
    <row r="407" spans="1:10" ht="11.25" customHeight="1">
      <c r="A407" s="142"/>
      <c r="B407" s="190"/>
      <c r="C407" s="175"/>
      <c r="D407" s="20">
        <v>4260</v>
      </c>
      <c r="E407" s="21" t="s">
        <v>14</v>
      </c>
      <c r="F407" s="201">
        <v>523599</v>
      </c>
      <c r="G407" s="297">
        <v>519521.3</v>
      </c>
      <c r="H407" s="203">
        <f t="shared" si="7"/>
        <v>0.9922121700003247</v>
      </c>
      <c r="J407" s="499"/>
    </row>
    <row r="408" spans="1:10" ht="11.25" customHeight="1">
      <c r="A408" s="142"/>
      <c r="B408" s="190"/>
      <c r="C408" s="175"/>
      <c r="D408" s="20">
        <v>4270</v>
      </c>
      <c r="E408" s="21" t="s">
        <v>15</v>
      </c>
      <c r="F408" s="201">
        <v>478868</v>
      </c>
      <c r="G408" s="297">
        <v>474660.79</v>
      </c>
      <c r="H408" s="203">
        <f t="shared" si="7"/>
        <v>0.9912142594618976</v>
      </c>
      <c r="J408" s="499"/>
    </row>
    <row r="409" spans="1:10" ht="11.25" customHeight="1">
      <c r="A409" s="143"/>
      <c r="B409" s="191"/>
      <c r="C409" s="176"/>
      <c r="D409" s="70">
        <v>4280</v>
      </c>
      <c r="E409" s="71" t="s">
        <v>133</v>
      </c>
      <c r="F409" s="204">
        <v>3406</v>
      </c>
      <c r="G409" s="299">
        <v>3406</v>
      </c>
      <c r="H409" s="203">
        <f t="shared" si="7"/>
        <v>1</v>
      </c>
      <c r="J409" s="499"/>
    </row>
    <row r="410" spans="1:10" ht="11.25" customHeight="1">
      <c r="A410" s="150"/>
      <c r="B410" s="189"/>
      <c r="C410" s="243"/>
      <c r="D410" s="220">
        <v>4300</v>
      </c>
      <c r="E410" s="240" t="s">
        <v>8</v>
      </c>
      <c r="F410" s="221">
        <v>763097</v>
      </c>
      <c r="G410" s="308">
        <v>732445.17</v>
      </c>
      <c r="H410" s="203">
        <f t="shared" si="7"/>
        <v>0.9598323280002412</v>
      </c>
      <c r="J410" s="499">
        <v>18</v>
      </c>
    </row>
    <row r="411" spans="1:10" ht="11.25" customHeight="1">
      <c r="A411" s="142"/>
      <c r="B411" s="190"/>
      <c r="C411" s="175"/>
      <c r="D411" s="20">
        <v>4350</v>
      </c>
      <c r="E411" s="21" t="s">
        <v>145</v>
      </c>
      <c r="F411" s="201">
        <v>4659</v>
      </c>
      <c r="G411" s="297">
        <v>4620.32</v>
      </c>
      <c r="H411" s="203">
        <f t="shared" si="7"/>
        <v>0.9916977892251555</v>
      </c>
      <c r="J411" s="499"/>
    </row>
    <row r="412" spans="1:10" ht="22.5">
      <c r="A412" s="142"/>
      <c r="B412" s="190"/>
      <c r="C412" s="175"/>
      <c r="D412" s="20">
        <v>4360</v>
      </c>
      <c r="E412" s="233" t="s">
        <v>170</v>
      </c>
      <c r="F412" s="201">
        <v>3779</v>
      </c>
      <c r="G412" s="297">
        <v>3727.34</v>
      </c>
      <c r="H412" s="203">
        <f t="shared" si="7"/>
        <v>0.9863297168563112</v>
      </c>
      <c r="J412" s="499"/>
    </row>
    <row r="413" spans="1:10" ht="22.5">
      <c r="A413" s="142"/>
      <c r="B413" s="190"/>
      <c r="C413" s="175"/>
      <c r="D413" s="20">
        <v>4370</v>
      </c>
      <c r="E413" s="27" t="s">
        <v>171</v>
      </c>
      <c r="F413" s="201">
        <v>20155</v>
      </c>
      <c r="G413" s="297">
        <v>19856.16</v>
      </c>
      <c r="H413" s="203">
        <f t="shared" si="7"/>
        <v>0.9851729099479037</v>
      </c>
      <c r="J413" s="499"/>
    </row>
    <row r="414" spans="1:10" ht="11.25" customHeight="1">
      <c r="A414" s="142"/>
      <c r="B414" s="190"/>
      <c r="C414" s="176"/>
      <c r="D414" s="70">
        <v>4410</v>
      </c>
      <c r="E414" s="71" t="s">
        <v>16</v>
      </c>
      <c r="F414" s="204">
        <v>11966</v>
      </c>
      <c r="G414" s="299">
        <v>11824.05</v>
      </c>
      <c r="H414" s="203">
        <f t="shared" si="7"/>
        <v>0.9881372221293665</v>
      </c>
      <c r="J414" s="499"/>
    </row>
    <row r="415" spans="1:10" ht="11.25" customHeight="1">
      <c r="A415" s="142"/>
      <c r="B415" s="190"/>
      <c r="C415" s="243"/>
      <c r="D415" s="220">
        <v>4430</v>
      </c>
      <c r="E415" s="240" t="s">
        <v>17</v>
      </c>
      <c r="F415" s="221">
        <v>930</v>
      </c>
      <c r="G415" s="308">
        <v>929.46</v>
      </c>
      <c r="H415" s="203">
        <f t="shared" si="7"/>
        <v>0.9994193548387097</v>
      </c>
      <c r="J415" s="499"/>
    </row>
    <row r="416" spans="1:10" ht="11.25" customHeight="1">
      <c r="A416" s="142"/>
      <c r="B416" s="190"/>
      <c r="C416" s="175"/>
      <c r="D416" s="20">
        <v>4440</v>
      </c>
      <c r="E416" s="27" t="s">
        <v>73</v>
      </c>
      <c r="F416" s="201">
        <v>251360</v>
      </c>
      <c r="G416" s="297">
        <v>251358.73</v>
      </c>
      <c r="H416" s="203">
        <v>0.9999</v>
      </c>
      <c r="J416" s="499"/>
    </row>
    <row r="417" spans="1:10" ht="11.25" customHeight="1">
      <c r="A417" s="142"/>
      <c r="B417" s="190"/>
      <c r="C417" s="175"/>
      <c r="D417" s="20">
        <v>4480</v>
      </c>
      <c r="E417" s="21" t="s">
        <v>23</v>
      </c>
      <c r="F417" s="201">
        <v>12634</v>
      </c>
      <c r="G417" s="297">
        <v>12632.76</v>
      </c>
      <c r="H417" s="203">
        <f t="shared" si="7"/>
        <v>0.9999018521450056</v>
      </c>
      <c r="J417" s="499"/>
    </row>
    <row r="418" spans="1:10" ht="11.25" customHeight="1">
      <c r="A418" s="142"/>
      <c r="B418" s="190"/>
      <c r="C418" s="175"/>
      <c r="D418" s="20">
        <v>4520</v>
      </c>
      <c r="E418" s="27" t="s">
        <v>74</v>
      </c>
      <c r="F418" s="201">
        <v>12393</v>
      </c>
      <c r="G418" s="297">
        <v>12392.42</v>
      </c>
      <c r="H418" s="203">
        <v>0.9999</v>
      </c>
      <c r="J418" s="499"/>
    </row>
    <row r="419" spans="1:10" ht="22.5">
      <c r="A419" s="142"/>
      <c r="B419" s="190"/>
      <c r="C419" s="175"/>
      <c r="D419" s="20">
        <v>4700</v>
      </c>
      <c r="E419" s="180" t="s">
        <v>174</v>
      </c>
      <c r="F419" s="201">
        <v>3625</v>
      </c>
      <c r="G419" s="297">
        <v>3625</v>
      </c>
      <c r="H419" s="203">
        <f t="shared" si="7"/>
        <v>1</v>
      </c>
      <c r="J419" s="499"/>
    </row>
    <row r="420" spans="1:10" ht="22.5">
      <c r="A420" s="142"/>
      <c r="B420" s="190"/>
      <c r="C420" s="175"/>
      <c r="D420" s="20">
        <v>4740</v>
      </c>
      <c r="E420" s="180" t="s">
        <v>172</v>
      </c>
      <c r="F420" s="201">
        <v>6073</v>
      </c>
      <c r="G420" s="297">
        <v>5935.6</v>
      </c>
      <c r="H420" s="203">
        <f t="shared" si="7"/>
        <v>0.9773752675778035</v>
      </c>
      <c r="J420" s="499"/>
    </row>
    <row r="421" spans="1:10" ht="11.25" customHeight="1">
      <c r="A421" s="142"/>
      <c r="B421" s="190"/>
      <c r="C421" s="175"/>
      <c r="D421" s="20">
        <v>4750</v>
      </c>
      <c r="E421" s="180" t="s">
        <v>173</v>
      </c>
      <c r="F421" s="201">
        <v>16018</v>
      </c>
      <c r="G421" s="297">
        <v>15664.07</v>
      </c>
      <c r="H421" s="203">
        <f t="shared" si="7"/>
        <v>0.9779042327381695</v>
      </c>
      <c r="J421" s="499"/>
    </row>
    <row r="422" spans="1:10" ht="11.25" customHeight="1">
      <c r="A422" s="142"/>
      <c r="B422" s="190"/>
      <c r="C422" s="175"/>
      <c r="D422" s="20">
        <v>6050</v>
      </c>
      <c r="E422" s="27" t="s">
        <v>77</v>
      </c>
      <c r="F422" s="201">
        <v>376741</v>
      </c>
      <c r="G422" s="297">
        <v>351677.42</v>
      </c>
      <c r="H422" s="203">
        <f t="shared" si="7"/>
        <v>0.9334726509724187</v>
      </c>
      <c r="J422" s="499"/>
    </row>
    <row r="423" spans="1:10" ht="11.25" customHeight="1">
      <c r="A423" s="142"/>
      <c r="B423" s="191"/>
      <c r="C423" s="175"/>
      <c r="D423" s="20">
        <v>6060</v>
      </c>
      <c r="E423" s="27" t="s">
        <v>78</v>
      </c>
      <c r="F423" s="201">
        <v>215320</v>
      </c>
      <c r="G423" s="297">
        <v>215178</v>
      </c>
      <c r="H423" s="203">
        <f t="shared" si="7"/>
        <v>0.9993405164406465</v>
      </c>
      <c r="J423" s="499"/>
    </row>
    <row r="424" spans="1:10" ht="12" customHeight="1">
      <c r="A424" s="142"/>
      <c r="B424" s="255">
        <v>85203</v>
      </c>
      <c r="C424" s="16"/>
      <c r="D424" s="18"/>
      <c r="E424" s="19" t="s">
        <v>156</v>
      </c>
      <c r="F424" s="209">
        <f>SUM(F425:F444)</f>
        <v>1016358</v>
      </c>
      <c r="G424" s="296">
        <f>SUM(G425:G444)</f>
        <v>1014954.9400000002</v>
      </c>
      <c r="H424" s="210">
        <f t="shared" si="7"/>
        <v>0.9986195218613916</v>
      </c>
      <c r="J424" s="499"/>
    </row>
    <row r="425" spans="1:10" ht="11.25" customHeight="1">
      <c r="A425" s="174"/>
      <c r="B425" s="142"/>
      <c r="C425" s="175"/>
      <c r="D425" s="20">
        <v>3020</v>
      </c>
      <c r="E425" s="27" t="s">
        <v>161</v>
      </c>
      <c r="F425" s="201">
        <v>1378</v>
      </c>
      <c r="G425" s="297">
        <v>1374.48</v>
      </c>
      <c r="H425" s="203">
        <f t="shared" si="7"/>
        <v>0.9974455732946299</v>
      </c>
      <c r="J425" s="499"/>
    </row>
    <row r="426" spans="1:10" ht="11.25" customHeight="1">
      <c r="A426" s="174"/>
      <c r="B426" s="142"/>
      <c r="C426" s="175"/>
      <c r="D426" s="20">
        <v>4010</v>
      </c>
      <c r="E426" s="21" t="s">
        <v>70</v>
      </c>
      <c r="F426" s="201">
        <v>296354</v>
      </c>
      <c r="G426" s="297">
        <v>296353.36</v>
      </c>
      <c r="H426" s="203">
        <v>0.9999</v>
      </c>
      <c r="J426" s="499"/>
    </row>
    <row r="427" spans="1:10" ht="11.25" customHeight="1">
      <c r="A427" s="174"/>
      <c r="B427" s="142"/>
      <c r="C427" s="175"/>
      <c r="D427" s="20">
        <v>4040</v>
      </c>
      <c r="E427" s="21" t="s">
        <v>10</v>
      </c>
      <c r="F427" s="201">
        <v>16345</v>
      </c>
      <c r="G427" s="297">
        <v>16344.28</v>
      </c>
      <c r="H427" s="203">
        <v>0.9999</v>
      </c>
      <c r="J427" s="499"/>
    </row>
    <row r="428" spans="1:10" ht="11.25" customHeight="1">
      <c r="A428" s="174"/>
      <c r="B428" s="142"/>
      <c r="C428" s="176"/>
      <c r="D428" s="70">
        <v>4110</v>
      </c>
      <c r="E428" s="71" t="s">
        <v>11</v>
      </c>
      <c r="F428" s="204">
        <v>50051</v>
      </c>
      <c r="G428" s="299">
        <v>49962.74</v>
      </c>
      <c r="H428" s="203">
        <f t="shared" si="7"/>
        <v>0.9982365986693572</v>
      </c>
      <c r="J428" s="499"/>
    </row>
    <row r="429" spans="1:10" ht="11.25" customHeight="1">
      <c r="A429" s="174"/>
      <c r="B429" s="142"/>
      <c r="C429" s="243"/>
      <c r="D429" s="220">
        <v>4120</v>
      </c>
      <c r="E429" s="240" t="s">
        <v>12</v>
      </c>
      <c r="F429" s="221">
        <v>7788</v>
      </c>
      <c r="G429" s="308">
        <v>7787.34</v>
      </c>
      <c r="H429" s="203">
        <f t="shared" si="7"/>
        <v>0.9999152542372881</v>
      </c>
      <c r="J429" s="499"/>
    </row>
    <row r="430" spans="1:10" ht="11.25" customHeight="1">
      <c r="A430" s="174"/>
      <c r="B430" s="142"/>
      <c r="C430" s="176"/>
      <c r="D430" s="70">
        <v>4170</v>
      </c>
      <c r="E430" s="21" t="s">
        <v>144</v>
      </c>
      <c r="F430" s="204">
        <v>13156</v>
      </c>
      <c r="G430" s="299">
        <v>13156</v>
      </c>
      <c r="H430" s="203">
        <f t="shared" si="7"/>
        <v>1</v>
      </c>
      <c r="J430" s="499"/>
    </row>
    <row r="431" spans="1:10" ht="11.25" customHeight="1">
      <c r="A431" s="174"/>
      <c r="B431" s="142"/>
      <c r="C431" s="176"/>
      <c r="D431" s="70">
        <v>4210</v>
      </c>
      <c r="E431" s="71" t="s">
        <v>13</v>
      </c>
      <c r="F431" s="204">
        <v>122872</v>
      </c>
      <c r="G431" s="299">
        <v>122871.59</v>
      </c>
      <c r="H431" s="203">
        <v>0.9999</v>
      </c>
      <c r="J431" s="499"/>
    </row>
    <row r="432" spans="1:10" ht="11.25" customHeight="1">
      <c r="A432" s="174"/>
      <c r="B432" s="142"/>
      <c r="C432" s="47"/>
      <c r="D432" s="169">
        <v>4230</v>
      </c>
      <c r="E432" s="192" t="s">
        <v>185</v>
      </c>
      <c r="F432" s="215">
        <v>319</v>
      </c>
      <c r="G432" s="307">
        <v>318.04</v>
      </c>
      <c r="H432" s="203">
        <f aca="true" t="shared" si="8" ref="H432:H494">G432/F432</f>
        <v>0.9969905956112853</v>
      </c>
      <c r="J432" s="499"/>
    </row>
    <row r="433" spans="1:10" ht="11.25" customHeight="1">
      <c r="A433" s="174"/>
      <c r="B433" s="142"/>
      <c r="C433" s="345"/>
      <c r="D433" s="346">
        <v>4260</v>
      </c>
      <c r="E433" s="240" t="s">
        <v>14</v>
      </c>
      <c r="F433" s="227">
        <v>21350</v>
      </c>
      <c r="G433" s="378">
        <v>21349.62</v>
      </c>
      <c r="H433" s="203">
        <v>0.9999</v>
      </c>
      <c r="J433" s="499"/>
    </row>
    <row r="434" spans="1:10" ht="11.25" customHeight="1">
      <c r="A434" s="174"/>
      <c r="B434" s="142"/>
      <c r="C434" s="1"/>
      <c r="D434" s="24">
        <v>4270</v>
      </c>
      <c r="E434" s="21" t="s">
        <v>15</v>
      </c>
      <c r="F434" s="208">
        <v>330400</v>
      </c>
      <c r="G434" s="302">
        <v>330399.99</v>
      </c>
      <c r="H434" s="203">
        <v>0.9999</v>
      </c>
      <c r="J434" s="499"/>
    </row>
    <row r="435" spans="1:10" ht="11.25" customHeight="1">
      <c r="A435" s="174"/>
      <c r="B435" s="142"/>
      <c r="C435" s="1"/>
      <c r="D435" s="24">
        <v>4280</v>
      </c>
      <c r="E435" s="21" t="s">
        <v>133</v>
      </c>
      <c r="F435" s="208">
        <v>337</v>
      </c>
      <c r="G435" s="302">
        <v>337</v>
      </c>
      <c r="H435" s="203">
        <f t="shared" si="8"/>
        <v>1</v>
      </c>
      <c r="J435" s="499"/>
    </row>
    <row r="436" spans="1:10" ht="11.25" customHeight="1">
      <c r="A436" s="174"/>
      <c r="B436" s="142"/>
      <c r="C436" s="1"/>
      <c r="D436" s="24">
        <v>4300</v>
      </c>
      <c r="E436" s="21" t="s">
        <v>8</v>
      </c>
      <c r="F436" s="208">
        <v>7800</v>
      </c>
      <c r="G436" s="302">
        <v>7796.45</v>
      </c>
      <c r="H436" s="203">
        <f t="shared" si="8"/>
        <v>0.9995448717948717</v>
      </c>
      <c r="J436" s="499"/>
    </row>
    <row r="437" spans="1:10" ht="22.5">
      <c r="A437" s="174"/>
      <c r="B437" s="142"/>
      <c r="C437" s="1"/>
      <c r="D437" s="24">
        <v>4370</v>
      </c>
      <c r="E437" s="27" t="s">
        <v>171</v>
      </c>
      <c r="F437" s="208">
        <v>850</v>
      </c>
      <c r="G437" s="302">
        <v>837.81</v>
      </c>
      <c r="H437" s="203">
        <f t="shared" si="8"/>
        <v>0.9856588235294117</v>
      </c>
      <c r="J437" s="499"/>
    </row>
    <row r="438" spans="1:10" ht="11.25" customHeight="1">
      <c r="A438" s="174"/>
      <c r="B438" s="142"/>
      <c r="C438" s="1"/>
      <c r="D438" s="24">
        <v>4410</v>
      </c>
      <c r="E438" s="21" t="s">
        <v>16</v>
      </c>
      <c r="F438" s="208">
        <v>29</v>
      </c>
      <c r="G438" s="302">
        <v>29</v>
      </c>
      <c r="H438" s="203">
        <f t="shared" si="8"/>
        <v>1</v>
      </c>
      <c r="J438" s="499"/>
    </row>
    <row r="439" spans="1:10" ht="11.25" customHeight="1">
      <c r="A439" s="174"/>
      <c r="B439" s="142"/>
      <c r="C439" s="1"/>
      <c r="D439" s="24">
        <v>4430</v>
      </c>
      <c r="E439" s="21" t="s">
        <v>17</v>
      </c>
      <c r="F439" s="208">
        <v>1920</v>
      </c>
      <c r="G439" s="302">
        <v>1920</v>
      </c>
      <c r="H439" s="203">
        <f t="shared" si="8"/>
        <v>1</v>
      </c>
      <c r="J439" s="499"/>
    </row>
    <row r="440" spans="1:10" ht="11.25" customHeight="1">
      <c r="A440" s="174"/>
      <c r="B440" s="142"/>
      <c r="C440" s="1"/>
      <c r="D440" s="24">
        <v>4440</v>
      </c>
      <c r="E440" s="27" t="s">
        <v>73</v>
      </c>
      <c r="F440" s="208">
        <v>10617</v>
      </c>
      <c r="G440" s="302">
        <v>10616.4</v>
      </c>
      <c r="H440" s="203">
        <f t="shared" si="8"/>
        <v>0.9999434868606951</v>
      </c>
      <c r="J440" s="499"/>
    </row>
    <row r="441" spans="1:10" ht="22.5">
      <c r="A441" s="174"/>
      <c r="B441" s="142"/>
      <c r="C441" s="176"/>
      <c r="D441" s="70">
        <v>4700</v>
      </c>
      <c r="E441" s="200" t="s">
        <v>174</v>
      </c>
      <c r="F441" s="204">
        <v>300</v>
      </c>
      <c r="G441" s="299">
        <v>300</v>
      </c>
      <c r="H441" s="203">
        <f t="shared" si="8"/>
        <v>1</v>
      </c>
      <c r="J441" s="499"/>
    </row>
    <row r="442" spans="1:10" ht="22.5">
      <c r="A442" s="174"/>
      <c r="B442" s="142"/>
      <c r="C442" s="345"/>
      <c r="D442" s="346">
        <v>4740</v>
      </c>
      <c r="E442" s="353" t="s">
        <v>172</v>
      </c>
      <c r="F442" s="227">
        <v>493</v>
      </c>
      <c r="G442" s="378">
        <v>492.3</v>
      </c>
      <c r="H442" s="203">
        <f t="shared" si="8"/>
        <v>0.998580121703854</v>
      </c>
      <c r="J442" s="499"/>
    </row>
    <row r="443" spans="1:10" ht="11.25" customHeight="1">
      <c r="A443" s="174"/>
      <c r="B443" s="142"/>
      <c r="C443" s="1"/>
      <c r="D443" s="24">
        <v>4750</v>
      </c>
      <c r="E443" s="180" t="s">
        <v>173</v>
      </c>
      <c r="F443" s="208">
        <v>3999</v>
      </c>
      <c r="G443" s="302">
        <v>3998.54</v>
      </c>
      <c r="H443" s="203">
        <f t="shared" si="8"/>
        <v>0.9998849712428107</v>
      </c>
      <c r="J443" s="499"/>
    </row>
    <row r="444" spans="1:10" ht="11.25" customHeight="1">
      <c r="A444" s="174"/>
      <c r="B444" s="143"/>
      <c r="C444" s="1"/>
      <c r="D444" s="24">
        <v>6060</v>
      </c>
      <c r="E444" s="27" t="s">
        <v>78</v>
      </c>
      <c r="F444" s="208">
        <v>130000</v>
      </c>
      <c r="G444" s="302">
        <v>128710</v>
      </c>
      <c r="H444" s="203">
        <f t="shared" si="8"/>
        <v>0.9900769230769231</v>
      </c>
      <c r="J444" s="499"/>
    </row>
    <row r="445" spans="1:10" ht="12" customHeight="1">
      <c r="A445" s="142"/>
      <c r="B445" s="363">
        <v>85204</v>
      </c>
      <c r="C445" s="247"/>
      <c r="D445" s="359"/>
      <c r="E445" s="360" t="s">
        <v>56</v>
      </c>
      <c r="F445" s="361">
        <f>SUM(F446:F452)</f>
        <v>1022151</v>
      </c>
      <c r="G445" s="362">
        <f>SUM(G446:G452)</f>
        <v>974913.71</v>
      </c>
      <c r="H445" s="210">
        <f t="shared" si="8"/>
        <v>0.9537863877254926</v>
      </c>
      <c r="J445" s="499"/>
    </row>
    <row r="446" spans="1:10" ht="33.75">
      <c r="A446" s="142"/>
      <c r="B446" s="345"/>
      <c r="C446" s="351"/>
      <c r="D446" s="220">
        <v>2320</v>
      </c>
      <c r="E446" s="353" t="s">
        <v>152</v>
      </c>
      <c r="F446" s="221">
        <v>72000</v>
      </c>
      <c r="G446" s="308">
        <v>25688.1</v>
      </c>
      <c r="H446" s="203">
        <f t="shared" si="8"/>
        <v>0.35677916666666665</v>
      </c>
      <c r="J446" s="499"/>
    </row>
    <row r="447" spans="1:10" ht="11.25" customHeight="1">
      <c r="A447" s="142"/>
      <c r="B447" s="47"/>
      <c r="C447" s="7"/>
      <c r="D447" s="20">
        <v>3110</v>
      </c>
      <c r="E447" s="21" t="s">
        <v>54</v>
      </c>
      <c r="F447" s="201">
        <v>908842</v>
      </c>
      <c r="G447" s="297">
        <v>907918.19</v>
      </c>
      <c r="H447" s="203">
        <f t="shared" si="8"/>
        <v>0.998983530690703</v>
      </c>
      <c r="J447" s="499"/>
    </row>
    <row r="448" spans="1:10" ht="11.25" customHeight="1">
      <c r="A448" s="142"/>
      <c r="B448" s="47"/>
      <c r="C448" s="7"/>
      <c r="D448" s="20">
        <v>4110</v>
      </c>
      <c r="E448" s="21" t="s">
        <v>11</v>
      </c>
      <c r="F448" s="201">
        <v>4705</v>
      </c>
      <c r="G448" s="297">
        <v>4704.31</v>
      </c>
      <c r="H448" s="203">
        <f t="shared" si="8"/>
        <v>0.9998533475026569</v>
      </c>
      <c r="J448" s="499"/>
    </row>
    <row r="449" spans="1:10" ht="11.25" customHeight="1">
      <c r="A449" s="143"/>
      <c r="B449" s="136"/>
      <c r="C449" s="69"/>
      <c r="D449" s="70">
        <v>4120</v>
      </c>
      <c r="E449" s="71" t="s">
        <v>12</v>
      </c>
      <c r="F449" s="204">
        <v>808</v>
      </c>
      <c r="G449" s="299">
        <v>807.51</v>
      </c>
      <c r="H449" s="203">
        <f t="shared" si="8"/>
        <v>0.9993935643564357</v>
      </c>
      <c r="J449" s="499"/>
    </row>
    <row r="450" spans="1:10" ht="11.25" customHeight="1">
      <c r="A450" s="150"/>
      <c r="B450" s="345"/>
      <c r="C450" s="351"/>
      <c r="D450" s="220">
        <v>4170</v>
      </c>
      <c r="E450" s="240" t="s">
        <v>144</v>
      </c>
      <c r="F450" s="221">
        <v>32961</v>
      </c>
      <c r="G450" s="308">
        <v>32960.6</v>
      </c>
      <c r="H450" s="203">
        <v>0.9999</v>
      </c>
      <c r="J450" s="499">
        <v>19</v>
      </c>
    </row>
    <row r="451" spans="1:10" ht="11.25" customHeight="1">
      <c r="A451" s="142"/>
      <c r="B451" s="347"/>
      <c r="C451" s="2"/>
      <c r="D451" s="24">
        <v>4210</v>
      </c>
      <c r="E451" s="90" t="s">
        <v>13</v>
      </c>
      <c r="F451" s="208">
        <v>1842</v>
      </c>
      <c r="G451" s="302">
        <v>1842</v>
      </c>
      <c r="H451" s="203">
        <f t="shared" si="8"/>
        <v>1</v>
      </c>
      <c r="J451" s="499"/>
    </row>
    <row r="452" spans="1:10" ht="11.25" customHeight="1">
      <c r="A452" s="142"/>
      <c r="B452" s="354"/>
      <c r="C452" s="331"/>
      <c r="D452" s="264">
        <v>4300</v>
      </c>
      <c r="E452" s="232" t="s">
        <v>8</v>
      </c>
      <c r="F452" s="224">
        <v>993</v>
      </c>
      <c r="G452" s="332">
        <v>993</v>
      </c>
      <c r="H452" s="203">
        <f t="shared" si="8"/>
        <v>1</v>
      </c>
      <c r="J452" s="499"/>
    </row>
    <row r="453" spans="1:10" ht="12" customHeight="1">
      <c r="A453" s="142"/>
      <c r="B453" s="241">
        <v>85218</v>
      </c>
      <c r="C453" s="236"/>
      <c r="D453" s="237"/>
      <c r="E453" s="238" t="s">
        <v>57</v>
      </c>
      <c r="F453" s="239">
        <f>SUM(F454:F473)</f>
        <v>612215</v>
      </c>
      <c r="G453" s="313">
        <f>SUM(G454:G473)</f>
        <v>611081.2000000001</v>
      </c>
      <c r="H453" s="210">
        <f t="shared" si="8"/>
        <v>0.9981480362291026</v>
      </c>
      <c r="J453" s="499"/>
    </row>
    <row r="454" spans="1:10" ht="11.25" customHeight="1">
      <c r="A454" s="174"/>
      <c r="B454" s="150"/>
      <c r="C454" s="175"/>
      <c r="D454" s="20">
        <v>3020</v>
      </c>
      <c r="E454" s="27" t="s">
        <v>161</v>
      </c>
      <c r="F454" s="201">
        <v>256</v>
      </c>
      <c r="G454" s="297">
        <v>252.81</v>
      </c>
      <c r="H454" s="203">
        <f t="shared" si="8"/>
        <v>0.9875390625</v>
      </c>
      <c r="J454" s="499"/>
    </row>
    <row r="455" spans="1:10" ht="11.25" customHeight="1">
      <c r="A455" s="174"/>
      <c r="B455" s="142"/>
      <c r="C455" s="175"/>
      <c r="D455" s="20">
        <v>4010</v>
      </c>
      <c r="E455" s="21" t="s">
        <v>70</v>
      </c>
      <c r="F455" s="201">
        <v>367391</v>
      </c>
      <c r="G455" s="297">
        <v>367383.26</v>
      </c>
      <c r="H455" s="203">
        <v>0.9999</v>
      </c>
      <c r="J455" s="499"/>
    </row>
    <row r="456" spans="1:10" ht="11.25" customHeight="1">
      <c r="A456" s="174"/>
      <c r="B456" s="142"/>
      <c r="C456" s="176"/>
      <c r="D456" s="70">
        <v>4040</v>
      </c>
      <c r="E456" s="71" t="s">
        <v>10</v>
      </c>
      <c r="F456" s="204">
        <v>22350</v>
      </c>
      <c r="G456" s="299">
        <v>22349.32</v>
      </c>
      <c r="H456" s="203">
        <v>0.9999</v>
      </c>
      <c r="J456" s="499"/>
    </row>
    <row r="457" spans="1:10" ht="11.25" customHeight="1">
      <c r="A457" s="174"/>
      <c r="B457" s="142"/>
      <c r="C457" s="243"/>
      <c r="D457" s="220">
        <v>4110</v>
      </c>
      <c r="E457" s="240" t="s">
        <v>11</v>
      </c>
      <c r="F457" s="221">
        <v>60460</v>
      </c>
      <c r="G457" s="308">
        <v>59611.07</v>
      </c>
      <c r="H457" s="203">
        <f t="shared" si="8"/>
        <v>0.9859588157459477</v>
      </c>
      <c r="J457" s="499"/>
    </row>
    <row r="458" spans="1:10" ht="11.25" customHeight="1">
      <c r="A458" s="174"/>
      <c r="B458" s="142"/>
      <c r="C458" s="175"/>
      <c r="D458" s="20">
        <v>4120</v>
      </c>
      <c r="E458" s="21" t="s">
        <v>12</v>
      </c>
      <c r="F458" s="201">
        <v>9489</v>
      </c>
      <c r="G458" s="297">
        <v>9386.07</v>
      </c>
      <c r="H458" s="203">
        <f t="shared" si="8"/>
        <v>0.9891527031299399</v>
      </c>
      <c r="J458" s="499"/>
    </row>
    <row r="459" spans="1:10" ht="11.25" customHeight="1">
      <c r="A459" s="174"/>
      <c r="B459" s="142"/>
      <c r="C459" s="1"/>
      <c r="D459" s="20">
        <v>4170</v>
      </c>
      <c r="E459" s="21" t="s">
        <v>144</v>
      </c>
      <c r="F459" s="208">
        <v>11440</v>
      </c>
      <c r="G459" s="302">
        <v>11439.65</v>
      </c>
      <c r="H459" s="203">
        <v>0.9999</v>
      </c>
      <c r="J459" s="499"/>
    </row>
    <row r="460" spans="1:10" ht="11.25" customHeight="1">
      <c r="A460" s="174"/>
      <c r="B460" s="142"/>
      <c r="C460" s="176"/>
      <c r="D460" s="70">
        <v>4210</v>
      </c>
      <c r="E460" s="71" t="s">
        <v>13</v>
      </c>
      <c r="F460" s="204">
        <v>29000</v>
      </c>
      <c r="G460" s="299">
        <v>28999.95</v>
      </c>
      <c r="H460" s="203">
        <v>0.9999</v>
      </c>
      <c r="J460" s="499"/>
    </row>
    <row r="461" spans="1:10" ht="11.25" customHeight="1">
      <c r="A461" s="174"/>
      <c r="B461" s="142"/>
      <c r="C461" s="175"/>
      <c r="D461" s="20">
        <v>4260</v>
      </c>
      <c r="E461" s="21" t="s">
        <v>14</v>
      </c>
      <c r="F461" s="201">
        <v>6386</v>
      </c>
      <c r="G461" s="297">
        <v>6385.62</v>
      </c>
      <c r="H461" s="203">
        <f t="shared" si="8"/>
        <v>0.999940494832446</v>
      </c>
      <c r="J461" s="499"/>
    </row>
    <row r="462" spans="1:10" ht="11.25" customHeight="1">
      <c r="A462" s="174"/>
      <c r="B462" s="142"/>
      <c r="C462" s="175"/>
      <c r="D462" s="20">
        <v>4270</v>
      </c>
      <c r="E462" s="21" t="s">
        <v>15</v>
      </c>
      <c r="F462" s="201">
        <v>506</v>
      </c>
      <c r="G462" s="297">
        <v>505.02</v>
      </c>
      <c r="H462" s="203">
        <f t="shared" si="8"/>
        <v>0.9980632411067193</v>
      </c>
      <c r="J462" s="499"/>
    </row>
    <row r="463" spans="1:10" ht="11.25" customHeight="1">
      <c r="A463" s="174"/>
      <c r="B463" s="142"/>
      <c r="C463" s="175"/>
      <c r="D463" s="20">
        <v>4280</v>
      </c>
      <c r="E463" s="21" t="s">
        <v>133</v>
      </c>
      <c r="F463" s="201">
        <v>253</v>
      </c>
      <c r="G463" s="297">
        <v>253</v>
      </c>
      <c r="H463" s="203">
        <f t="shared" si="8"/>
        <v>1</v>
      </c>
      <c r="J463" s="499"/>
    </row>
    <row r="464" spans="1:10" ht="11.25" customHeight="1">
      <c r="A464" s="174"/>
      <c r="B464" s="142"/>
      <c r="C464" s="175"/>
      <c r="D464" s="20">
        <v>4300</v>
      </c>
      <c r="E464" s="21" t="s">
        <v>8</v>
      </c>
      <c r="F464" s="201">
        <v>26500</v>
      </c>
      <c r="G464" s="297">
        <v>26499.92</v>
      </c>
      <c r="H464" s="203">
        <v>0.9999</v>
      </c>
      <c r="J464" s="499"/>
    </row>
    <row r="465" spans="1:10" ht="11.25" customHeight="1">
      <c r="A465" s="174"/>
      <c r="B465" s="142"/>
      <c r="C465" s="175"/>
      <c r="D465" s="20">
        <v>4350</v>
      </c>
      <c r="E465" s="21" t="s">
        <v>145</v>
      </c>
      <c r="F465" s="201">
        <v>4026</v>
      </c>
      <c r="G465" s="297">
        <v>4025.76</v>
      </c>
      <c r="H465" s="203">
        <f t="shared" si="8"/>
        <v>0.9999403874813712</v>
      </c>
      <c r="J465" s="499"/>
    </row>
    <row r="466" spans="1:10" ht="22.5">
      <c r="A466" s="174"/>
      <c r="B466" s="142"/>
      <c r="C466" s="175"/>
      <c r="D466" s="20">
        <v>4360</v>
      </c>
      <c r="E466" s="233" t="s">
        <v>170</v>
      </c>
      <c r="F466" s="201">
        <v>4919</v>
      </c>
      <c r="G466" s="297">
        <v>4918.72</v>
      </c>
      <c r="H466" s="203">
        <f t="shared" si="8"/>
        <v>0.999943077861354</v>
      </c>
      <c r="J466" s="499"/>
    </row>
    <row r="467" spans="1:10" ht="22.5">
      <c r="A467" s="174"/>
      <c r="B467" s="142"/>
      <c r="C467" s="175"/>
      <c r="D467" s="20">
        <v>4370</v>
      </c>
      <c r="E467" s="27" t="s">
        <v>171</v>
      </c>
      <c r="F467" s="201">
        <v>2775</v>
      </c>
      <c r="G467" s="297">
        <v>2756.44</v>
      </c>
      <c r="H467" s="203">
        <f t="shared" si="8"/>
        <v>0.9933117117117117</v>
      </c>
      <c r="J467" s="499"/>
    </row>
    <row r="468" spans="1:10" ht="22.5">
      <c r="A468" s="174"/>
      <c r="B468" s="142"/>
      <c r="C468" s="175"/>
      <c r="D468" s="20">
        <v>4400</v>
      </c>
      <c r="E468" s="27" t="s">
        <v>175</v>
      </c>
      <c r="F468" s="201">
        <v>36544</v>
      </c>
      <c r="G468" s="297">
        <v>36543.09</v>
      </c>
      <c r="H468" s="203">
        <v>0.9999</v>
      </c>
      <c r="J468" s="499"/>
    </row>
    <row r="469" spans="1:10" ht="11.25" customHeight="1">
      <c r="A469" s="174"/>
      <c r="B469" s="142"/>
      <c r="C469" s="175"/>
      <c r="D469" s="20">
        <v>4410</v>
      </c>
      <c r="E469" s="21" t="s">
        <v>16</v>
      </c>
      <c r="F469" s="201">
        <v>7537</v>
      </c>
      <c r="G469" s="297">
        <v>7393.66</v>
      </c>
      <c r="H469" s="203">
        <f t="shared" si="8"/>
        <v>0.9809818230065013</v>
      </c>
      <c r="J469" s="499"/>
    </row>
    <row r="470" spans="1:10" ht="11.25" customHeight="1">
      <c r="A470" s="174"/>
      <c r="B470" s="142"/>
      <c r="C470" s="176"/>
      <c r="D470" s="70">
        <v>4440</v>
      </c>
      <c r="E470" s="73" t="s">
        <v>73</v>
      </c>
      <c r="F470" s="204">
        <v>10423</v>
      </c>
      <c r="G470" s="299">
        <v>10423</v>
      </c>
      <c r="H470" s="203">
        <f t="shared" si="8"/>
        <v>1</v>
      </c>
      <c r="J470" s="499"/>
    </row>
    <row r="471" spans="1:10" ht="22.5">
      <c r="A471" s="174"/>
      <c r="B471" s="142"/>
      <c r="C471" s="263"/>
      <c r="D471" s="437">
        <v>4700</v>
      </c>
      <c r="E471" s="353" t="s">
        <v>174</v>
      </c>
      <c r="F471" s="234">
        <v>2930</v>
      </c>
      <c r="G471" s="430">
        <v>2929.8</v>
      </c>
      <c r="H471" s="203">
        <f t="shared" si="8"/>
        <v>0.9999317406143345</v>
      </c>
      <c r="J471" s="499"/>
    </row>
    <row r="472" spans="1:10" ht="22.5">
      <c r="A472" s="174"/>
      <c r="B472" s="142"/>
      <c r="C472" s="263"/>
      <c r="D472" s="437">
        <v>4740</v>
      </c>
      <c r="E472" s="180" t="s">
        <v>172</v>
      </c>
      <c r="F472" s="234">
        <v>2006</v>
      </c>
      <c r="G472" s="430">
        <v>2002.86</v>
      </c>
      <c r="H472" s="219">
        <f t="shared" si="8"/>
        <v>0.9984346959122632</v>
      </c>
      <c r="J472" s="499"/>
    </row>
    <row r="473" spans="1:10" ht="11.25" customHeight="1">
      <c r="A473" s="174"/>
      <c r="B473" s="143"/>
      <c r="C473" s="263"/>
      <c r="D473" s="437">
        <v>4750</v>
      </c>
      <c r="E473" s="180" t="s">
        <v>173</v>
      </c>
      <c r="F473" s="234">
        <v>7024</v>
      </c>
      <c r="G473" s="430">
        <v>7022.18</v>
      </c>
      <c r="H473" s="219">
        <f t="shared" si="8"/>
        <v>0.9997408883826879</v>
      </c>
      <c r="J473" s="499"/>
    </row>
    <row r="474" spans="1:10" ht="22.5">
      <c r="A474" s="142"/>
      <c r="B474" s="183">
        <v>85220</v>
      </c>
      <c r="C474" s="193"/>
      <c r="D474" s="194"/>
      <c r="E474" s="195" t="s">
        <v>103</v>
      </c>
      <c r="F474" s="216">
        <f>SUM(F475:F475)</f>
        <v>106000</v>
      </c>
      <c r="G474" s="309">
        <f>SUM(G475:G475)</f>
        <v>106000</v>
      </c>
      <c r="H474" s="225">
        <f t="shared" si="8"/>
        <v>1</v>
      </c>
      <c r="J474" s="499"/>
    </row>
    <row r="475" spans="1:10" ht="37.5" customHeight="1">
      <c r="A475" s="142"/>
      <c r="B475" s="47"/>
      <c r="C475" s="2"/>
      <c r="D475" s="24">
        <v>2830</v>
      </c>
      <c r="E475" s="54" t="s">
        <v>123</v>
      </c>
      <c r="F475" s="208">
        <v>106000</v>
      </c>
      <c r="G475" s="302">
        <v>106000</v>
      </c>
      <c r="H475" s="203">
        <f t="shared" si="8"/>
        <v>1</v>
      </c>
      <c r="J475" s="499"/>
    </row>
    <row r="476" spans="1:10" ht="12" customHeight="1">
      <c r="A476" s="142"/>
      <c r="B476" s="144">
        <v>85226</v>
      </c>
      <c r="C476" s="16"/>
      <c r="D476" s="18"/>
      <c r="E476" s="19" t="s">
        <v>114</v>
      </c>
      <c r="F476" s="209">
        <f>SUM(F477:F481)</f>
        <v>18462</v>
      </c>
      <c r="G476" s="296">
        <f>SUM(G477:G481)</f>
        <v>18462</v>
      </c>
      <c r="H476" s="210">
        <f t="shared" si="8"/>
        <v>1</v>
      </c>
      <c r="J476" s="499"/>
    </row>
    <row r="477" spans="1:10" ht="11.25" customHeight="1">
      <c r="A477" s="142"/>
      <c r="B477" s="148"/>
      <c r="C477" s="7"/>
      <c r="D477" s="20">
        <v>4010</v>
      </c>
      <c r="E477" s="21" t="s">
        <v>70</v>
      </c>
      <c r="F477" s="213">
        <v>11785</v>
      </c>
      <c r="G477" s="303">
        <v>11785</v>
      </c>
      <c r="H477" s="203">
        <f t="shared" si="8"/>
        <v>1</v>
      </c>
      <c r="J477" s="499"/>
    </row>
    <row r="478" spans="1:10" ht="11.25" customHeight="1">
      <c r="A478" s="142"/>
      <c r="B478" s="148"/>
      <c r="C478" s="7"/>
      <c r="D478" s="20">
        <v>4110</v>
      </c>
      <c r="E478" s="21" t="s">
        <v>11</v>
      </c>
      <c r="F478" s="213">
        <v>2596</v>
      </c>
      <c r="G478" s="303">
        <v>2596</v>
      </c>
      <c r="H478" s="203">
        <f t="shared" si="8"/>
        <v>1</v>
      </c>
      <c r="J478" s="499"/>
    </row>
    <row r="479" spans="1:10" ht="11.25" customHeight="1">
      <c r="A479" s="142"/>
      <c r="B479" s="148"/>
      <c r="C479" s="7"/>
      <c r="D479" s="20">
        <v>4120</v>
      </c>
      <c r="E479" s="21" t="s">
        <v>12</v>
      </c>
      <c r="F479" s="213">
        <v>365</v>
      </c>
      <c r="G479" s="303">
        <v>365</v>
      </c>
      <c r="H479" s="203">
        <f t="shared" si="8"/>
        <v>1</v>
      </c>
      <c r="J479" s="499"/>
    </row>
    <row r="480" spans="1:10" ht="11.25" customHeight="1">
      <c r="A480" s="142"/>
      <c r="B480" s="148"/>
      <c r="C480" s="7"/>
      <c r="D480" s="20">
        <v>4170</v>
      </c>
      <c r="E480" s="21" t="s">
        <v>144</v>
      </c>
      <c r="F480" s="213">
        <v>3000</v>
      </c>
      <c r="G480" s="303">
        <v>3000</v>
      </c>
      <c r="H480" s="203">
        <f t="shared" si="8"/>
        <v>1</v>
      </c>
      <c r="J480" s="499"/>
    </row>
    <row r="481" spans="1:10" ht="11.25" customHeight="1">
      <c r="A481" s="142"/>
      <c r="B481" s="148"/>
      <c r="C481" s="7"/>
      <c r="D481" s="20">
        <v>4210</v>
      </c>
      <c r="E481" s="71" t="s">
        <v>13</v>
      </c>
      <c r="F481" s="213">
        <v>716</v>
      </c>
      <c r="G481" s="303">
        <v>716</v>
      </c>
      <c r="H481" s="203">
        <f t="shared" si="8"/>
        <v>1</v>
      </c>
      <c r="J481" s="499"/>
    </row>
    <row r="482" spans="1:10" ht="12" customHeight="1">
      <c r="A482" s="142"/>
      <c r="B482" s="144">
        <v>85233</v>
      </c>
      <c r="C482" s="16"/>
      <c r="D482" s="18"/>
      <c r="E482" s="19" t="s">
        <v>124</v>
      </c>
      <c r="F482" s="209">
        <f>SUM(F483:F483)</f>
        <v>6300</v>
      </c>
      <c r="G482" s="296">
        <f>SUM(G483:G483)</f>
        <v>1750</v>
      </c>
      <c r="H482" s="210">
        <f t="shared" si="8"/>
        <v>0.2777777777777778</v>
      </c>
      <c r="J482" s="499"/>
    </row>
    <row r="483" spans="1:10" ht="11.25" customHeight="1">
      <c r="A483" s="142"/>
      <c r="B483" s="47"/>
      <c r="C483" s="7"/>
      <c r="D483" s="20">
        <v>4300</v>
      </c>
      <c r="E483" s="21" t="s">
        <v>8</v>
      </c>
      <c r="F483" s="201">
        <v>6300</v>
      </c>
      <c r="G483" s="297">
        <v>1750</v>
      </c>
      <c r="H483" s="203">
        <f t="shared" si="8"/>
        <v>0.2777777777777778</v>
      </c>
      <c r="J483" s="499"/>
    </row>
    <row r="484" spans="1:10" ht="12" customHeight="1">
      <c r="A484" s="142"/>
      <c r="B484" s="144">
        <v>85295</v>
      </c>
      <c r="C484" s="16"/>
      <c r="D484" s="18"/>
      <c r="E484" s="19" t="s">
        <v>25</v>
      </c>
      <c r="F484" s="209">
        <f>SUM(F485:F485)</f>
        <v>5000</v>
      </c>
      <c r="G484" s="296">
        <f>SUM(G485:G485)</f>
        <v>5000</v>
      </c>
      <c r="H484" s="210">
        <f t="shared" si="8"/>
        <v>1</v>
      </c>
      <c r="J484" s="499"/>
    </row>
    <row r="485" spans="1:10" ht="26.25" customHeight="1">
      <c r="A485" s="143"/>
      <c r="B485" s="47"/>
      <c r="C485" s="7"/>
      <c r="D485" s="20">
        <v>2820</v>
      </c>
      <c r="E485" s="27" t="s">
        <v>99</v>
      </c>
      <c r="F485" s="201">
        <v>5000</v>
      </c>
      <c r="G485" s="297">
        <v>5000</v>
      </c>
      <c r="H485" s="203">
        <f t="shared" si="8"/>
        <v>1</v>
      </c>
      <c r="J485" s="499"/>
    </row>
    <row r="486" spans="1:10" ht="12" customHeight="1">
      <c r="A486" s="288">
        <v>853</v>
      </c>
      <c r="B486" s="289"/>
      <c r="C486" s="265"/>
      <c r="D486" s="266"/>
      <c r="E486" s="281" t="s">
        <v>121</v>
      </c>
      <c r="F486" s="268">
        <f>SUM(F487,F490,F505,F523)</f>
        <v>1945345</v>
      </c>
      <c r="G486" s="295">
        <f>SUM(G487,G490,G505,G523)</f>
        <v>1943140.75</v>
      </c>
      <c r="H486" s="269">
        <f t="shared" si="8"/>
        <v>0.9988669104965957</v>
      </c>
      <c r="J486" s="499"/>
    </row>
    <row r="487" spans="1:10" ht="12" customHeight="1">
      <c r="A487" s="484"/>
      <c r="B487" s="196">
        <v>85311</v>
      </c>
      <c r="C487" s="359"/>
      <c r="D487" s="359"/>
      <c r="E487" s="478" t="s">
        <v>154</v>
      </c>
      <c r="F487" s="361">
        <f>SUM(F488:F489)</f>
        <v>62443</v>
      </c>
      <c r="G487" s="362">
        <f>SUM(G488:G489)</f>
        <v>61180.26</v>
      </c>
      <c r="H487" s="210">
        <f t="shared" si="8"/>
        <v>0.9797777172781578</v>
      </c>
      <c r="J487" s="499"/>
    </row>
    <row r="488" spans="1:11" s="323" customFormat="1" ht="33.75">
      <c r="A488" s="257"/>
      <c r="B488" s="439"/>
      <c r="C488" s="479"/>
      <c r="D488" s="480">
        <v>2310</v>
      </c>
      <c r="E488" s="404" t="s">
        <v>160</v>
      </c>
      <c r="F488" s="349">
        <v>52166</v>
      </c>
      <c r="G488" s="350">
        <v>52166</v>
      </c>
      <c r="H488" s="203">
        <f t="shared" si="8"/>
        <v>1</v>
      </c>
      <c r="J488" s="499">
        <v>20</v>
      </c>
      <c r="K488" s="420"/>
    </row>
    <row r="489" spans="1:10" ht="33.75">
      <c r="A489" s="392"/>
      <c r="B489" s="181"/>
      <c r="C489" s="263"/>
      <c r="D489" s="169">
        <v>2320</v>
      </c>
      <c r="E489" s="170" t="s">
        <v>152</v>
      </c>
      <c r="F489" s="215">
        <v>10277</v>
      </c>
      <c r="G489" s="307">
        <v>9014.26</v>
      </c>
      <c r="H489" s="203">
        <f t="shared" si="8"/>
        <v>0.8771295125036489</v>
      </c>
      <c r="J489" s="499"/>
    </row>
    <row r="490" spans="1:10" ht="12" customHeight="1">
      <c r="A490" s="142"/>
      <c r="B490" s="366">
        <v>85321</v>
      </c>
      <c r="C490" s="236"/>
      <c r="D490" s="237"/>
      <c r="E490" s="371" t="s">
        <v>169</v>
      </c>
      <c r="F490" s="239">
        <f>SUM(F491:F504)</f>
        <v>166500</v>
      </c>
      <c r="G490" s="313">
        <f>SUM(G491:G504)</f>
        <v>166497.09</v>
      </c>
      <c r="H490" s="210">
        <f t="shared" si="8"/>
        <v>0.9999825225225225</v>
      </c>
      <c r="J490" s="499"/>
    </row>
    <row r="491" spans="1:10" ht="11.25" customHeight="1">
      <c r="A491" s="142"/>
      <c r="B491" s="47"/>
      <c r="C491" s="7"/>
      <c r="D491" s="20">
        <v>4010</v>
      </c>
      <c r="E491" s="21" t="s">
        <v>70</v>
      </c>
      <c r="F491" s="201">
        <v>63873</v>
      </c>
      <c r="G491" s="297">
        <v>63872.96</v>
      </c>
      <c r="H491" s="226">
        <v>0.9999</v>
      </c>
      <c r="J491" s="499"/>
    </row>
    <row r="492" spans="1:10" ht="11.25" customHeight="1">
      <c r="A492" s="142"/>
      <c r="B492" s="387"/>
      <c r="C492" s="69"/>
      <c r="D492" s="70">
        <v>4040</v>
      </c>
      <c r="E492" s="71" t="s">
        <v>10</v>
      </c>
      <c r="F492" s="204">
        <v>4150</v>
      </c>
      <c r="G492" s="299">
        <v>4149.95</v>
      </c>
      <c r="H492" s="203">
        <v>0.9999</v>
      </c>
      <c r="J492" s="499"/>
    </row>
    <row r="493" spans="1:10" ht="11.25" customHeight="1">
      <c r="A493" s="142"/>
      <c r="B493" s="47"/>
      <c r="C493" s="351"/>
      <c r="D493" s="220">
        <v>4110</v>
      </c>
      <c r="E493" s="240" t="s">
        <v>11</v>
      </c>
      <c r="F493" s="221">
        <v>11241</v>
      </c>
      <c r="G493" s="308">
        <v>11240.26</v>
      </c>
      <c r="H493" s="226">
        <f t="shared" si="8"/>
        <v>0.9999341695578685</v>
      </c>
      <c r="J493" s="499"/>
    </row>
    <row r="494" spans="1:10" ht="11.25" customHeight="1">
      <c r="A494" s="142"/>
      <c r="B494" s="47"/>
      <c r="C494" s="2"/>
      <c r="D494" s="24">
        <v>4120</v>
      </c>
      <c r="E494" s="90" t="s">
        <v>12</v>
      </c>
      <c r="F494" s="208">
        <v>1784</v>
      </c>
      <c r="G494" s="302">
        <v>1783.58</v>
      </c>
      <c r="H494" s="226">
        <f t="shared" si="8"/>
        <v>0.9997645739910314</v>
      </c>
      <c r="J494" s="499"/>
    </row>
    <row r="495" spans="1:10" ht="11.25" customHeight="1">
      <c r="A495" s="142"/>
      <c r="B495" s="347"/>
      <c r="C495" s="69"/>
      <c r="D495" s="70">
        <v>4170</v>
      </c>
      <c r="E495" s="71" t="s">
        <v>144</v>
      </c>
      <c r="F495" s="204">
        <v>12844</v>
      </c>
      <c r="G495" s="299">
        <v>12843.8</v>
      </c>
      <c r="H495" s="226">
        <v>0.9999</v>
      </c>
      <c r="J495" s="499"/>
    </row>
    <row r="496" spans="1:10" ht="11.25" customHeight="1">
      <c r="A496" s="142"/>
      <c r="B496" s="47"/>
      <c r="C496" s="351"/>
      <c r="D496" s="220">
        <v>4210</v>
      </c>
      <c r="E496" s="240" t="s">
        <v>13</v>
      </c>
      <c r="F496" s="221">
        <v>14179</v>
      </c>
      <c r="G496" s="308">
        <v>14179</v>
      </c>
      <c r="H496" s="226">
        <f aca="true" t="shared" si="9" ref="H496:H523">G496/F496</f>
        <v>1</v>
      </c>
      <c r="J496" s="499"/>
    </row>
    <row r="497" spans="1:10" ht="11.25" customHeight="1">
      <c r="A497" s="142"/>
      <c r="B497" s="47"/>
      <c r="C497" s="162"/>
      <c r="D497" s="163">
        <v>4270</v>
      </c>
      <c r="E497" s="21" t="s">
        <v>15</v>
      </c>
      <c r="F497" s="205">
        <v>1513</v>
      </c>
      <c r="G497" s="306">
        <v>1512.8</v>
      </c>
      <c r="H497" s="226">
        <f t="shared" si="9"/>
        <v>0.9998678122934567</v>
      </c>
      <c r="J497" s="499"/>
    </row>
    <row r="498" spans="1:10" ht="11.25" customHeight="1">
      <c r="A498" s="142"/>
      <c r="B498" s="47"/>
      <c r="C498" s="162"/>
      <c r="D498" s="163">
        <v>4280</v>
      </c>
      <c r="E498" s="71" t="s">
        <v>133</v>
      </c>
      <c r="F498" s="205">
        <v>46</v>
      </c>
      <c r="G498" s="306">
        <v>46</v>
      </c>
      <c r="H498" s="226">
        <f t="shared" si="9"/>
        <v>1</v>
      </c>
      <c r="J498" s="499"/>
    </row>
    <row r="499" spans="1:10" ht="11.25" customHeight="1">
      <c r="A499" s="142"/>
      <c r="B499" s="47"/>
      <c r="C499" s="7"/>
      <c r="D499" s="20">
        <v>4300</v>
      </c>
      <c r="E499" s="21" t="s">
        <v>8</v>
      </c>
      <c r="F499" s="201">
        <v>36156</v>
      </c>
      <c r="G499" s="297">
        <v>36156</v>
      </c>
      <c r="H499" s="226">
        <f t="shared" si="9"/>
        <v>1</v>
      </c>
      <c r="J499" s="499"/>
    </row>
    <row r="500" spans="1:10" ht="22.5">
      <c r="A500" s="142"/>
      <c r="B500" s="142"/>
      <c r="C500" s="1"/>
      <c r="D500" s="24">
        <v>4400</v>
      </c>
      <c r="E500" s="54" t="s">
        <v>175</v>
      </c>
      <c r="F500" s="208">
        <v>15662</v>
      </c>
      <c r="G500" s="302">
        <v>15662</v>
      </c>
      <c r="H500" s="226">
        <f t="shared" si="9"/>
        <v>1</v>
      </c>
      <c r="J500" s="499"/>
    </row>
    <row r="501" spans="1:10" ht="11.25" customHeight="1">
      <c r="A501" s="142"/>
      <c r="B501" s="142"/>
      <c r="C501" s="176"/>
      <c r="D501" s="70">
        <v>4410</v>
      </c>
      <c r="E501" s="71" t="s">
        <v>16</v>
      </c>
      <c r="F501" s="204">
        <v>120</v>
      </c>
      <c r="G501" s="299">
        <v>119.4</v>
      </c>
      <c r="H501" s="226">
        <f t="shared" si="9"/>
        <v>0.995</v>
      </c>
      <c r="J501" s="499"/>
    </row>
    <row r="502" spans="1:10" ht="11.25" customHeight="1">
      <c r="A502" s="142"/>
      <c r="B502" s="142"/>
      <c r="C502" s="245"/>
      <c r="D502" s="231">
        <v>4440</v>
      </c>
      <c r="E502" s="233" t="s">
        <v>73</v>
      </c>
      <c r="F502" s="224">
        <v>1814</v>
      </c>
      <c r="G502" s="315">
        <v>1814</v>
      </c>
      <c r="H502" s="203">
        <f t="shared" si="9"/>
        <v>1</v>
      </c>
      <c r="I502" s="47"/>
      <c r="J502" s="499"/>
    </row>
    <row r="503" spans="1:10" ht="22.5">
      <c r="A503" s="142"/>
      <c r="B503" s="142"/>
      <c r="C503" s="136"/>
      <c r="D503" s="199">
        <v>4740</v>
      </c>
      <c r="E503" s="180" t="s">
        <v>172</v>
      </c>
      <c r="F503" s="217">
        <v>1840</v>
      </c>
      <c r="G503" s="312">
        <v>1840</v>
      </c>
      <c r="H503" s="203">
        <f t="shared" si="9"/>
        <v>1</v>
      </c>
      <c r="I503" s="47"/>
      <c r="J503" s="499"/>
    </row>
    <row r="504" spans="1:10" ht="11.25" customHeight="1">
      <c r="A504" s="142"/>
      <c r="B504" s="191"/>
      <c r="C504" s="136"/>
      <c r="D504" s="199">
        <v>4750</v>
      </c>
      <c r="E504" s="180" t="s">
        <v>173</v>
      </c>
      <c r="F504" s="217">
        <v>1278</v>
      </c>
      <c r="G504" s="312">
        <v>1277.34</v>
      </c>
      <c r="H504" s="203">
        <f t="shared" si="9"/>
        <v>0.9994835680751173</v>
      </c>
      <c r="I504" s="47"/>
      <c r="J504" s="499"/>
    </row>
    <row r="505" spans="1:10" ht="12" customHeight="1">
      <c r="A505" s="142"/>
      <c r="B505" s="197">
        <v>85333</v>
      </c>
      <c r="C505" s="228"/>
      <c r="D505" s="228"/>
      <c r="E505" s="229" t="s">
        <v>58</v>
      </c>
      <c r="F505" s="230">
        <f>SUM(F506:F522)</f>
        <v>1362307</v>
      </c>
      <c r="G505" s="311">
        <f>SUM(G506:G522)</f>
        <v>1361620.5699999998</v>
      </c>
      <c r="H505" s="210">
        <f t="shared" si="9"/>
        <v>0.999496126790804</v>
      </c>
      <c r="J505" s="499"/>
    </row>
    <row r="506" spans="1:10" ht="11.25" customHeight="1">
      <c r="A506" s="142"/>
      <c r="B506" s="190"/>
      <c r="C506" s="179"/>
      <c r="D506" s="163">
        <v>3020</v>
      </c>
      <c r="E506" s="180" t="s">
        <v>161</v>
      </c>
      <c r="F506" s="205">
        <v>3100</v>
      </c>
      <c r="G506" s="306">
        <v>3039.78</v>
      </c>
      <c r="H506" s="219">
        <f t="shared" si="9"/>
        <v>0.9805741935483872</v>
      </c>
      <c r="J506" s="499"/>
    </row>
    <row r="507" spans="1:10" ht="11.25" customHeight="1">
      <c r="A507" s="142"/>
      <c r="B507" s="190"/>
      <c r="C507" s="175"/>
      <c r="D507" s="20">
        <v>4010</v>
      </c>
      <c r="E507" s="21" t="s">
        <v>70</v>
      </c>
      <c r="F507" s="201">
        <v>941166</v>
      </c>
      <c r="G507" s="297">
        <v>941165.57</v>
      </c>
      <c r="H507" s="219">
        <v>0.9999</v>
      </c>
      <c r="J507" s="499"/>
    </row>
    <row r="508" spans="1:10" ht="11.25" customHeight="1">
      <c r="A508" s="142"/>
      <c r="B508" s="190"/>
      <c r="C508" s="175"/>
      <c r="D508" s="20">
        <v>4040</v>
      </c>
      <c r="E508" s="21" t="s">
        <v>10</v>
      </c>
      <c r="F508" s="201">
        <v>51830</v>
      </c>
      <c r="G508" s="297">
        <v>51829.81</v>
      </c>
      <c r="H508" s="219">
        <v>0.9999</v>
      </c>
      <c r="J508" s="499"/>
    </row>
    <row r="509" spans="1:10" ht="11.25" customHeight="1">
      <c r="A509" s="142"/>
      <c r="B509" s="190"/>
      <c r="C509" s="175"/>
      <c r="D509" s="20">
        <v>4110</v>
      </c>
      <c r="E509" s="21" t="s">
        <v>11</v>
      </c>
      <c r="F509" s="201">
        <v>148185</v>
      </c>
      <c r="G509" s="297">
        <v>148164.88</v>
      </c>
      <c r="H509" s="219">
        <f t="shared" si="9"/>
        <v>0.9998642237743361</v>
      </c>
      <c r="J509" s="499"/>
    </row>
    <row r="510" spans="1:10" ht="11.25" customHeight="1">
      <c r="A510" s="142"/>
      <c r="B510" s="190"/>
      <c r="C510" s="175"/>
      <c r="D510" s="20">
        <v>4120</v>
      </c>
      <c r="E510" s="21" t="s">
        <v>12</v>
      </c>
      <c r="F510" s="201">
        <v>24043</v>
      </c>
      <c r="G510" s="297">
        <v>24038.01</v>
      </c>
      <c r="H510" s="219">
        <f t="shared" si="9"/>
        <v>0.9997924551844611</v>
      </c>
      <c r="J510" s="499"/>
    </row>
    <row r="511" spans="1:10" ht="22.5">
      <c r="A511" s="142"/>
      <c r="B511" s="190"/>
      <c r="C511" s="175"/>
      <c r="D511" s="20">
        <v>4140</v>
      </c>
      <c r="E511" s="27" t="s">
        <v>101</v>
      </c>
      <c r="F511" s="201">
        <v>176</v>
      </c>
      <c r="G511" s="297">
        <v>176</v>
      </c>
      <c r="H511" s="219">
        <f t="shared" si="9"/>
        <v>1</v>
      </c>
      <c r="J511" s="499"/>
    </row>
    <row r="512" spans="1:10" ht="11.25" customHeight="1">
      <c r="A512" s="142"/>
      <c r="B512" s="190"/>
      <c r="C512" s="175"/>
      <c r="D512" s="20">
        <v>4210</v>
      </c>
      <c r="E512" s="21" t="s">
        <v>13</v>
      </c>
      <c r="F512" s="201">
        <v>23050</v>
      </c>
      <c r="G512" s="297">
        <v>23048.05</v>
      </c>
      <c r="H512" s="219">
        <f t="shared" si="9"/>
        <v>0.9999154013015185</v>
      </c>
      <c r="J512" s="499"/>
    </row>
    <row r="513" spans="1:10" ht="11.25" customHeight="1">
      <c r="A513" s="142"/>
      <c r="B513" s="190"/>
      <c r="C513" s="175"/>
      <c r="D513" s="20">
        <v>4260</v>
      </c>
      <c r="E513" s="21" t="s">
        <v>14</v>
      </c>
      <c r="F513" s="201">
        <v>9232</v>
      </c>
      <c r="G513" s="297">
        <v>9166.2</v>
      </c>
      <c r="H513" s="219">
        <f t="shared" si="9"/>
        <v>0.9928726169844022</v>
      </c>
      <c r="J513" s="499"/>
    </row>
    <row r="514" spans="1:10" ht="11.25" customHeight="1">
      <c r="A514" s="142"/>
      <c r="B514" s="190"/>
      <c r="C514" s="175"/>
      <c r="D514" s="20">
        <v>4270</v>
      </c>
      <c r="E514" s="21" t="s">
        <v>15</v>
      </c>
      <c r="F514" s="201">
        <v>602</v>
      </c>
      <c r="G514" s="297">
        <v>601.01</v>
      </c>
      <c r="H514" s="219">
        <f t="shared" si="9"/>
        <v>0.9983554817275747</v>
      </c>
      <c r="J514" s="499"/>
    </row>
    <row r="515" spans="1:10" ht="11.25" customHeight="1">
      <c r="A515" s="142"/>
      <c r="B515" s="190"/>
      <c r="C515" s="176"/>
      <c r="D515" s="70">
        <v>4280</v>
      </c>
      <c r="E515" s="71" t="s">
        <v>133</v>
      </c>
      <c r="F515" s="204">
        <v>435</v>
      </c>
      <c r="G515" s="299">
        <v>351</v>
      </c>
      <c r="H515" s="219">
        <f t="shared" si="9"/>
        <v>0.8068965517241379</v>
      </c>
      <c r="J515" s="499"/>
    </row>
    <row r="516" spans="1:10" ht="11.25" customHeight="1">
      <c r="A516" s="142"/>
      <c r="B516" s="190"/>
      <c r="C516" s="243"/>
      <c r="D516" s="220">
        <v>4300</v>
      </c>
      <c r="E516" s="240" t="s">
        <v>8</v>
      </c>
      <c r="F516" s="221">
        <v>29753</v>
      </c>
      <c r="G516" s="308">
        <v>29691.19</v>
      </c>
      <c r="H516" s="219">
        <f t="shared" si="9"/>
        <v>0.9979225624306792</v>
      </c>
      <c r="J516" s="499"/>
    </row>
    <row r="517" spans="1:10" ht="22.5">
      <c r="A517" s="142"/>
      <c r="B517" s="190"/>
      <c r="C517" s="175"/>
      <c r="D517" s="20">
        <v>4370</v>
      </c>
      <c r="E517" s="27" t="s">
        <v>171</v>
      </c>
      <c r="F517" s="201">
        <v>4880</v>
      </c>
      <c r="G517" s="297">
        <v>4704.16</v>
      </c>
      <c r="H517" s="219">
        <f t="shared" si="9"/>
        <v>0.9639672131147541</v>
      </c>
      <c r="J517" s="499"/>
    </row>
    <row r="518" spans="1:10" ht="22.5">
      <c r="A518" s="142"/>
      <c r="B518" s="190"/>
      <c r="C518" s="175"/>
      <c r="D518" s="20">
        <v>4400</v>
      </c>
      <c r="E518" s="27" t="s">
        <v>175</v>
      </c>
      <c r="F518" s="201">
        <v>90981</v>
      </c>
      <c r="G518" s="297">
        <v>90981</v>
      </c>
      <c r="H518" s="219">
        <f t="shared" si="9"/>
        <v>1</v>
      </c>
      <c r="J518" s="499"/>
    </row>
    <row r="519" spans="1:10" ht="11.25" customHeight="1">
      <c r="A519" s="142"/>
      <c r="B519" s="190"/>
      <c r="C519" s="175"/>
      <c r="D519" s="20">
        <v>4410</v>
      </c>
      <c r="E519" s="21" t="s">
        <v>16</v>
      </c>
      <c r="F519" s="201">
        <v>300</v>
      </c>
      <c r="G519" s="297">
        <v>197.76</v>
      </c>
      <c r="H519" s="203">
        <f t="shared" si="9"/>
        <v>0.6592</v>
      </c>
      <c r="J519" s="499"/>
    </row>
    <row r="520" spans="1:10" ht="11.25" customHeight="1">
      <c r="A520" s="142"/>
      <c r="B520" s="142"/>
      <c r="C520" s="179"/>
      <c r="D520" s="163">
        <v>4440</v>
      </c>
      <c r="E520" s="180" t="s">
        <v>73</v>
      </c>
      <c r="F520" s="205">
        <v>34174</v>
      </c>
      <c r="G520" s="306">
        <v>34173.15</v>
      </c>
      <c r="H520" s="203">
        <v>0.9999</v>
      </c>
      <c r="J520" s="499"/>
    </row>
    <row r="521" spans="1:10" ht="11.25" customHeight="1">
      <c r="A521" s="142"/>
      <c r="B521" s="142"/>
      <c r="C521" s="179"/>
      <c r="D521" s="163">
        <v>4510</v>
      </c>
      <c r="E521" s="180" t="s">
        <v>36</v>
      </c>
      <c r="F521" s="205">
        <v>200</v>
      </c>
      <c r="G521" s="306">
        <v>200</v>
      </c>
      <c r="H521" s="203">
        <f t="shared" si="9"/>
        <v>1</v>
      </c>
      <c r="J521" s="499"/>
    </row>
    <row r="522" spans="1:10" ht="22.5">
      <c r="A522" s="142"/>
      <c r="B522" s="393"/>
      <c r="C522" s="175"/>
      <c r="D522" s="163">
        <v>4700</v>
      </c>
      <c r="E522" s="180" t="s">
        <v>174</v>
      </c>
      <c r="F522" s="205">
        <v>200</v>
      </c>
      <c r="G522" s="306">
        <v>93</v>
      </c>
      <c r="H522" s="203">
        <f t="shared" si="9"/>
        <v>0.465</v>
      </c>
      <c r="J522" s="499"/>
    </row>
    <row r="523" spans="1:10" ht="12" customHeight="1">
      <c r="A523" s="142"/>
      <c r="B523" s="144">
        <v>85395</v>
      </c>
      <c r="C523" s="16"/>
      <c r="D523" s="18"/>
      <c r="E523" s="19" t="s">
        <v>25</v>
      </c>
      <c r="F523" s="209">
        <f>SUM(F524:F537)</f>
        <v>354095</v>
      </c>
      <c r="G523" s="296">
        <f>SUM(G524:G537)</f>
        <v>353842.83</v>
      </c>
      <c r="H523" s="210">
        <f t="shared" si="9"/>
        <v>0.9992878464818764</v>
      </c>
      <c r="J523" s="499"/>
    </row>
    <row r="524" spans="1:11" s="323" customFormat="1" ht="22.5">
      <c r="A524" s="481"/>
      <c r="B524" s="444"/>
      <c r="C524" s="324"/>
      <c r="D524" s="70">
        <v>2810</v>
      </c>
      <c r="E524" s="482" t="s">
        <v>186</v>
      </c>
      <c r="F524" s="336">
        <v>4000</v>
      </c>
      <c r="G524" s="483">
        <v>4000</v>
      </c>
      <c r="H524" s="203">
        <f aca="true" t="shared" si="10" ref="H524:H556">G524/F524</f>
        <v>1</v>
      </c>
      <c r="J524" s="499"/>
      <c r="K524" s="420"/>
    </row>
    <row r="525" spans="1:10" ht="27.75" customHeight="1">
      <c r="A525" s="150"/>
      <c r="B525" s="345"/>
      <c r="C525" s="351"/>
      <c r="D525" s="220">
        <v>2820</v>
      </c>
      <c r="E525" s="233" t="s">
        <v>99</v>
      </c>
      <c r="F525" s="221">
        <v>42000</v>
      </c>
      <c r="G525" s="308">
        <v>42000</v>
      </c>
      <c r="H525" s="203">
        <f t="shared" si="10"/>
        <v>1</v>
      </c>
      <c r="J525" s="499">
        <v>21</v>
      </c>
    </row>
    <row r="526" spans="1:10" ht="11.25" customHeight="1">
      <c r="A526" s="142"/>
      <c r="B526" s="47"/>
      <c r="C526" s="7"/>
      <c r="D526" s="20">
        <v>4118</v>
      </c>
      <c r="E526" s="73" t="s">
        <v>11</v>
      </c>
      <c r="F526" s="201">
        <v>3720</v>
      </c>
      <c r="G526" s="297">
        <v>3718.56</v>
      </c>
      <c r="H526" s="203">
        <f t="shared" si="10"/>
        <v>0.9996129032258064</v>
      </c>
      <c r="J526" s="499"/>
    </row>
    <row r="527" spans="1:10" ht="11.25" customHeight="1">
      <c r="A527" s="142"/>
      <c r="B527" s="47"/>
      <c r="C527" s="7"/>
      <c r="D527" s="20">
        <v>4128</v>
      </c>
      <c r="E527" s="90" t="s">
        <v>12</v>
      </c>
      <c r="F527" s="201">
        <v>600</v>
      </c>
      <c r="G527" s="297">
        <v>599.8</v>
      </c>
      <c r="H527" s="203">
        <f t="shared" si="10"/>
        <v>0.9996666666666666</v>
      </c>
      <c r="J527" s="499"/>
    </row>
    <row r="528" spans="1:10" ht="11.25" customHeight="1">
      <c r="A528" s="142"/>
      <c r="B528" s="142"/>
      <c r="C528" s="175"/>
      <c r="D528" s="20">
        <v>4178</v>
      </c>
      <c r="E528" s="232" t="s">
        <v>144</v>
      </c>
      <c r="F528" s="201">
        <v>135680</v>
      </c>
      <c r="G528" s="297">
        <v>135630</v>
      </c>
      <c r="H528" s="203">
        <f t="shared" si="10"/>
        <v>0.9996314858490566</v>
      </c>
      <c r="J528" s="499"/>
    </row>
    <row r="529" spans="1:10" ht="11.25" customHeight="1">
      <c r="A529" s="142"/>
      <c r="B529" s="142"/>
      <c r="C529" s="175"/>
      <c r="D529" s="20">
        <v>4218</v>
      </c>
      <c r="E529" s="240" t="s">
        <v>13</v>
      </c>
      <c r="F529" s="201">
        <v>8906</v>
      </c>
      <c r="G529" s="297">
        <v>8869.42</v>
      </c>
      <c r="H529" s="203">
        <f t="shared" si="10"/>
        <v>0.9958926566359757</v>
      </c>
      <c r="J529" s="499"/>
    </row>
    <row r="530" spans="1:10" ht="11.25" customHeight="1">
      <c r="A530" s="142"/>
      <c r="B530" s="142"/>
      <c r="C530" s="175"/>
      <c r="D530" s="20">
        <v>4219</v>
      </c>
      <c r="E530" s="240" t="s">
        <v>13</v>
      </c>
      <c r="F530" s="201">
        <v>18394</v>
      </c>
      <c r="G530" s="297">
        <v>18394</v>
      </c>
      <c r="H530" s="203">
        <f t="shared" si="10"/>
        <v>1</v>
      </c>
      <c r="J530" s="499"/>
    </row>
    <row r="531" spans="1:10" ht="11.25" customHeight="1">
      <c r="A531" s="142"/>
      <c r="B531" s="142"/>
      <c r="C531" s="175"/>
      <c r="D531" s="20">
        <v>4300</v>
      </c>
      <c r="E531" s="71" t="s">
        <v>8</v>
      </c>
      <c r="F531" s="201">
        <v>3000</v>
      </c>
      <c r="G531" s="297">
        <v>3000</v>
      </c>
      <c r="H531" s="203">
        <f t="shared" si="10"/>
        <v>1</v>
      </c>
      <c r="J531" s="499"/>
    </row>
    <row r="532" spans="1:10" ht="11.25" customHeight="1">
      <c r="A532" s="142"/>
      <c r="B532" s="142"/>
      <c r="C532" s="176"/>
      <c r="D532" s="70">
        <v>4308</v>
      </c>
      <c r="E532" s="71" t="s">
        <v>8</v>
      </c>
      <c r="F532" s="204">
        <v>48165</v>
      </c>
      <c r="G532" s="299">
        <v>48162.74</v>
      </c>
      <c r="H532" s="203">
        <v>0.9999</v>
      </c>
      <c r="J532" s="499"/>
    </row>
    <row r="533" spans="1:10" ht="11.25" customHeight="1">
      <c r="A533" s="142"/>
      <c r="B533" s="142"/>
      <c r="C533" s="243"/>
      <c r="D533" s="220">
        <v>4430</v>
      </c>
      <c r="E533" s="232" t="s">
        <v>17</v>
      </c>
      <c r="F533" s="221">
        <v>29000</v>
      </c>
      <c r="G533" s="308">
        <v>28838.4</v>
      </c>
      <c r="H533" s="203">
        <f t="shared" si="10"/>
        <v>0.9944275862068966</v>
      </c>
      <c r="J533" s="499"/>
    </row>
    <row r="534" spans="1:10" ht="22.5">
      <c r="A534" s="142"/>
      <c r="B534" s="142"/>
      <c r="C534" s="175"/>
      <c r="D534" s="20">
        <v>4748</v>
      </c>
      <c r="E534" s="73" t="s">
        <v>172</v>
      </c>
      <c r="F534" s="201">
        <v>1080</v>
      </c>
      <c r="G534" s="297">
        <v>1079.91</v>
      </c>
      <c r="H534" s="203">
        <f t="shared" si="10"/>
        <v>0.9999166666666668</v>
      </c>
      <c r="J534" s="499"/>
    </row>
    <row r="535" spans="1:10" ht="11.25" customHeight="1">
      <c r="A535" s="142"/>
      <c r="B535" s="142"/>
      <c r="C535" s="175"/>
      <c r="D535" s="20">
        <v>4758</v>
      </c>
      <c r="E535" s="180" t="s">
        <v>173</v>
      </c>
      <c r="F535" s="201">
        <v>4250</v>
      </c>
      <c r="G535" s="297">
        <v>4250</v>
      </c>
      <c r="H535" s="203">
        <f t="shared" si="10"/>
        <v>1</v>
      </c>
      <c r="J535" s="499"/>
    </row>
    <row r="536" spans="1:10" ht="11.25" customHeight="1">
      <c r="A536" s="142"/>
      <c r="B536" s="142"/>
      <c r="C536" s="175"/>
      <c r="D536" s="20">
        <v>6068</v>
      </c>
      <c r="E536" s="27" t="s">
        <v>78</v>
      </c>
      <c r="F536" s="201">
        <v>47500</v>
      </c>
      <c r="G536" s="297">
        <v>47500</v>
      </c>
      <c r="H536" s="203">
        <f t="shared" si="10"/>
        <v>1</v>
      </c>
      <c r="J536" s="499"/>
    </row>
    <row r="537" spans="1:10" ht="11.25" customHeight="1">
      <c r="A537" s="143"/>
      <c r="B537" s="393"/>
      <c r="C537" s="175"/>
      <c r="D537" s="20">
        <v>6069</v>
      </c>
      <c r="E537" s="27" t="s">
        <v>78</v>
      </c>
      <c r="F537" s="201">
        <v>7800</v>
      </c>
      <c r="G537" s="297">
        <v>7800</v>
      </c>
      <c r="H537" s="203">
        <f t="shared" si="10"/>
        <v>1</v>
      </c>
      <c r="J537" s="499"/>
    </row>
    <row r="538" spans="1:11" ht="12" customHeight="1">
      <c r="A538" s="280">
        <v>854</v>
      </c>
      <c r="B538" s="265"/>
      <c r="C538" s="265"/>
      <c r="D538" s="266"/>
      <c r="E538" s="267" t="s">
        <v>105</v>
      </c>
      <c r="F538" s="268">
        <f>SUM(F539,F560,F575,F585)</f>
        <v>1577029</v>
      </c>
      <c r="G538" s="295">
        <f>SUM(G539,G560,G575,G585)</f>
        <v>1569471.73</v>
      </c>
      <c r="H538" s="269">
        <f t="shared" si="10"/>
        <v>0.9952079067664577</v>
      </c>
      <c r="J538" s="499"/>
      <c r="K538" s="419">
        <f>G538*100/G615</f>
        <v>2.632439535915479</v>
      </c>
    </row>
    <row r="539" spans="1:10" ht="22.5">
      <c r="A539" s="150"/>
      <c r="B539" s="188">
        <v>85406</v>
      </c>
      <c r="C539" s="15"/>
      <c r="D539" s="14"/>
      <c r="E539" s="53" t="s">
        <v>168</v>
      </c>
      <c r="F539" s="214">
        <f>SUM(F540:F559)</f>
        <v>1027378</v>
      </c>
      <c r="G539" s="314">
        <f>SUM(G540:G559)</f>
        <v>1024717.7699999999</v>
      </c>
      <c r="H539" s="210">
        <f t="shared" si="10"/>
        <v>0.99741066092519</v>
      </c>
      <c r="J539" s="499"/>
    </row>
    <row r="540" spans="1:10" ht="11.25" customHeight="1">
      <c r="A540" s="142"/>
      <c r="B540" s="189"/>
      <c r="C540" s="176"/>
      <c r="D540" s="70">
        <v>3020</v>
      </c>
      <c r="E540" s="73" t="s">
        <v>161</v>
      </c>
      <c r="F540" s="204">
        <v>3273</v>
      </c>
      <c r="G540" s="299">
        <v>3176.85</v>
      </c>
      <c r="H540" s="203">
        <f t="shared" si="10"/>
        <v>0.9706232813932172</v>
      </c>
      <c r="J540" s="499"/>
    </row>
    <row r="541" spans="1:10" ht="11.25" customHeight="1">
      <c r="A541" s="142"/>
      <c r="B541" s="190"/>
      <c r="C541" s="243"/>
      <c r="D541" s="220">
        <v>4010</v>
      </c>
      <c r="E541" s="240" t="s">
        <v>70</v>
      </c>
      <c r="F541" s="221">
        <v>651210</v>
      </c>
      <c r="G541" s="308">
        <v>650220.18</v>
      </c>
      <c r="H541" s="203">
        <f t="shared" si="10"/>
        <v>0.9984800294835768</v>
      </c>
      <c r="J541" s="499"/>
    </row>
    <row r="542" spans="1:10" ht="11.25" customHeight="1">
      <c r="A542" s="142"/>
      <c r="B542" s="142"/>
      <c r="C542" s="176"/>
      <c r="D542" s="70">
        <v>4040</v>
      </c>
      <c r="E542" s="71" t="s">
        <v>10</v>
      </c>
      <c r="F542" s="204">
        <v>46521</v>
      </c>
      <c r="G542" s="299">
        <v>46516.22</v>
      </c>
      <c r="H542" s="203">
        <f t="shared" si="10"/>
        <v>0.9998972507039832</v>
      </c>
      <c r="J542" s="499"/>
    </row>
    <row r="543" spans="1:10" ht="11.25" customHeight="1">
      <c r="A543" s="142"/>
      <c r="B543" s="190"/>
      <c r="C543" s="243"/>
      <c r="D543" s="220">
        <v>4110</v>
      </c>
      <c r="E543" s="240" t="s">
        <v>11</v>
      </c>
      <c r="F543" s="221">
        <v>101132</v>
      </c>
      <c r="G543" s="308">
        <v>101127.87</v>
      </c>
      <c r="H543" s="203">
        <v>0.9999</v>
      </c>
      <c r="J543" s="499"/>
    </row>
    <row r="544" spans="1:10" ht="11.25" customHeight="1">
      <c r="A544" s="142"/>
      <c r="B544" s="190"/>
      <c r="C544" s="1"/>
      <c r="D544" s="24">
        <v>4120</v>
      </c>
      <c r="E544" s="90" t="s">
        <v>12</v>
      </c>
      <c r="F544" s="208">
        <v>17136</v>
      </c>
      <c r="G544" s="302">
        <v>17133.52</v>
      </c>
      <c r="H544" s="203">
        <f t="shared" si="10"/>
        <v>0.9998552754435107</v>
      </c>
      <c r="J544" s="499"/>
    </row>
    <row r="545" spans="1:10" ht="11.25" customHeight="1">
      <c r="A545" s="142"/>
      <c r="B545" s="142"/>
      <c r="C545" s="263"/>
      <c r="D545" s="231">
        <v>4170</v>
      </c>
      <c r="E545" s="232" t="s">
        <v>144</v>
      </c>
      <c r="F545" s="224">
        <v>18342</v>
      </c>
      <c r="G545" s="315">
        <v>18142.72</v>
      </c>
      <c r="H545" s="203">
        <f t="shared" si="10"/>
        <v>0.9891353178497438</v>
      </c>
      <c r="J545" s="499"/>
    </row>
    <row r="546" spans="1:10" ht="11.25" customHeight="1">
      <c r="A546" s="142"/>
      <c r="B546" s="190"/>
      <c r="C546" s="243"/>
      <c r="D546" s="220">
        <v>4210</v>
      </c>
      <c r="E546" s="240" t="s">
        <v>13</v>
      </c>
      <c r="F546" s="221">
        <v>13123</v>
      </c>
      <c r="G546" s="308">
        <v>12703.79</v>
      </c>
      <c r="H546" s="203">
        <f t="shared" si="10"/>
        <v>0.9680553227158425</v>
      </c>
      <c r="J546" s="499"/>
    </row>
    <row r="547" spans="1:10" ht="11.25" customHeight="1">
      <c r="A547" s="142"/>
      <c r="B547" s="190"/>
      <c r="C547" s="175"/>
      <c r="D547" s="20">
        <v>4240</v>
      </c>
      <c r="E547" s="27" t="s">
        <v>94</v>
      </c>
      <c r="F547" s="201">
        <v>47205</v>
      </c>
      <c r="G547" s="297">
        <v>47187.7</v>
      </c>
      <c r="H547" s="203">
        <f t="shared" si="10"/>
        <v>0.9996335133990043</v>
      </c>
      <c r="J547" s="499"/>
    </row>
    <row r="548" spans="1:10" ht="11.25" customHeight="1">
      <c r="A548" s="142"/>
      <c r="B548" s="190"/>
      <c r="C548" s="175"/>
      <c r="D548" s="20">
        <v>4260</v>
      </c>
      <c r="E548" s="21" t="s">
        <v>14</v>
      </c>
      <c r="F548" s="201">
        <v>7900</v>
      </c>
      <c r="G548" s="297">
        <v>7791.73</v>
      </c>
      <c r="H548" s="203">
        <f t="shared" si="10"/>
        <v>0.9862949367088607</v>
      </c>
      <c r="J548" s="499"/>
    </row>
    <row r="549" spans="1:10" ht="11.25" customHeight="1">
      <c r="A549" s="142"/>
      <c r="B549" s="190"/>
      <c r="C549" s="175"/>
      <c r="D549" s="20">
        <v>4270</v>
      </c>
      <c r="E549" s="21" t="s">
        <v>15</v>
      </c>
      <c r="F549" s="201">
        <v>2000</v>
      </c>
      <c r="G549" s="297">
        <v>1707.24</v>
      </c>
      <c r="H549" s="203">
        <f t="shared" si="10"/>
        <v>0.85362</v>
      </c>
      <c r="J549" s="499"/>
    </row>
    <row r="550" spans="1:10" ht="11.25" customHeight="1">
      <c r="A550" s="142"/>
      <c r="B550" s="190"/>
      <c r="C550" s="175"/>
      <c r="D550" s="20">
        <v>4280</v>
      </c>
      <c r="E550" s="21" t="s">
        <v>133</v>
      </c>
      <c r="F550" s="201">
        <v>287</v>
      </c>
      <c r="G550" s="297">
        <v>287</v>
      </c>
      <c r="H550" s="203">
        <f t="shared" si="10"/>
        <v>1</v>
      </c>
      <c r="J550" s="499"/>
    </row>
    <row r="551" spans="1:10" ht="11.25" customHeight="1">
      <c r="A551" s="142"/>
      <c r="B551" s="190"/>
      <c r="C551" s="176"/>
      <c r="D551" s="70">
        <v>4300</v>
      </c>
      <c r="E551" s="71" t="s">
        <v>8</v>
      </c>
      <c r="F551" s="204">
        <v>5916</v>
      </c>
      <c r="G551" s="299">
        <v>5915.97</v>
      </c>
      <c r="H551" s="203">
        <v>0.9999</v>
      </c>
      <c r="J551" s="499"/>
    </row>
    <row r="552" spans="1:10" ht="11.25" customHeight="1">
      <c r="A552" s="142"/>
      <c r="B552" s="190"/>
      <c r="C552" s="345"/>
      <c r="D552" s="346">
        <v>4350</v>
      </c>
      <c r="E552" s="240" t="s">
        <v>145</v>
      </c>
      <c r="F552" s="227">
        <v>563</v>
      </c>
      <c r="G552" s="378">
        <v>562.81</v>
      </c>
      <c r="H552" s="203">
        <f t="shared" si="10"/>
        <v>0.9996625222024866</v>
      </c>
      <c r="J552" s="499"/>
    </row>
    <row r="553" spans="1:10" ht="22.5">
      <c r="A553" s="142"/>
      <c r="B553" s="190"/>
      <c r="C553" s="1"/>
      <c r="D553" s="24">
        <v>4370</v>
      </c>
      <c r="E553" s="27" t="s">
        <v>171</v>
      </c>
      <c r="F553" s="208">
        <v>4436</v>
      </c>
      <c r="G553" s="302">
        <v>4187.35</v>
      </c>
      <c r="H553" s="203">
        <f t="shared" si="10"/>
        <v>0.9439472497745718</v>
      </c>
      <c r="J553" s="499"/>
    </row>
    <row r="554" spans="1:10" ht="22.5">
      <c r="A554" s="142"/>
      <c r="B554" s="190"/>
      <c r="C554" s="1"/>
      <c r="D554" s="24">
        <v>4400</v>
      </c>
      <c r="E554" s="27" t="s">
        <v>175</v>
      </c>
      <c r="F554" s="208">
        <v>41283</v>
      </c>
      <c r="G554" s="302">
        <v>41283</v>
      </c>
      <c r="H554" s="203">
        <f t="shared" si="10"/>
        <v>1</v>
      </c>
      <c r="J554" s="499"/>
    </row>
    <row r="555" spans="1:10" ht="11.25" customHeight="1">
      <c r="A555" s="142"/>
      <c r="B555" s="190"/>
      <c r="C555" s="176"/>
      <c r="D555" s="70">
        <v>4410</v>
      </c>
      <c r="E555" s="71" t="s">
        <v>16</v>
      </c>
      <c r="F555" s="204">
        <v>8260</v>
      </c>
      <c r="G555" s="299">
        <v>8235.46</v>
      </c>
      <c r="H555" s="203">
        <f t="shared" si="10"/>
        <v>0.9970290556900725</v>
      </c>
      <c r="J555" s="499"/>
    </row>
    <row r="556" spans="1:10" ht="11.25" customHeight="1">
      <c r="A556" s="142"/>
      <c r="B556" s="142"/>
      <c r="C556" s="136"/>
      <c r="D556" s="199">
        <v>4440</v>
      </c>
      <c r="E556" s="200" t="s">
        <v>73</v>
      </c>
      <c r="F556" s="217">
        <v>45656</v>
      </c>
      <c r="G556" s="312">
        <v>45656</v>
      </c>
      <c r="H556" s="203">
        <f t="shared" si="10"/>
        <v>1</v>
      </c>
      <c r="J556" s="499"/>
    </row>
    <row r="557" spans="1:10" ht="22.5">
      <c r="A557" s="142"/>
      <c r="B557" s="47"/>
      <c r="C557" s="263"/>
      <c r="D557" s="231">
        <v>4700</v>
      </c>
      <c r="E557" s="180" t="s">
        <v>174</v>
      </c>
      <c r="F557" s="224">
        <v>3212</v>
      </c>
      <c r="G557" s="332">
        <v>2980</v>
      </c>
      <c r="H557" s="203">
        <f aca="true" t="shared" si="11" ref="H557:H575">G557/F557</f>
        <v>0.9277708592777086</v>
      </c>
      <c r="J557" s="499"/>
    </row>
    <row r="558" spans="1:10" ht="22.5">
      <c r="A558" s="142"/>
      <c r="B558" s="47"/>
      <c r="C558" s="263"/>
      <c r="D558" s="231">
        <v>4740</v>
      </c>
      <c r="E558" s="73" t="s">
        <v>172</v>
      </c>
      <c r="F558" s="224">
        <v>1548</v>
      </c>
      <c r="G558" s="332">
        <v>1541.25</v>
      </c>
      <c r="H558" s="203">
        <f t="shared" si="11"/>
        <v>0.9956395348837209</v>
      </c>
      <c r="J558" s="499"/>
    </row>
    <row r="559" spans="1:10" ht="11.25" customHeight="1">
      <c r="A559" s="142"/>
      <c r="B559" s="47"/>
      <c r="C559" s="263"/>
      <c r="D559" s="231">
        <v>4750</v>
      </c>
      <c r="E559" s="180" t="s">
        <v>173</v>
      </c>
      <c r="F559" s="224">
        <v>8375</v>
      </c>
      <c r="G559" s="332">
        <v>8361.11</v>
      </c>
      <c r="H559" s="203">
        <f t="shared" si="11"/>
        <v>0.9983414925373135</v>
      </c>
      <c r="J559" s="499"/>
    </row>
    <row r="560" spans="1:10" ht="12" customHeight="1">
      <c r="A560" s="142"/>
      <c r="B560" s="241">
        <v>85410</v>
      </c>
      <c r="C560" s="236"/>
      <c r="D560" s="237"/>
      <c r="E560" s="238" t="s">
        <v>59</v>
      </c>
      <c r="F560" s="239">
        <f>SUM(F561:F574)</f>
        <v>406793</v>
      </c>
      <c r="G560" s="313">
        <f>SUM(G561:G574)</f>
        <v>406134.63</v>
      </c>
      <c r="H560" s="210">
        <f t="shared" si="11"/>
        <v>0.9983815601546733</v>
      </c>
      <c r="J560" s="499"/>
    </row>
    <row r="561" spans="1:10" ht="11.25" customHeight="1">
      <c r="A561" s="142"/>
      <c r="B561" s="189"/>
      <c r="C561" s="175"/>
      <c r="D561" s="20">
        <v>3020</v>
      </c>
      <c r="E561" s="27" t="s">
        <v>161</v>
      </c>
      <c r="F561" s="201">
        <v>8919</v>
      </c>
      <c r="G561" s="297">
        <v>8794.17</v>
      </c>
      <c r="H561" s="203">
        <f t="shared" si="11"/>
        <v>0.9860040363269424</v>
      </c>
      <c r="J561" s="499"/>
    </row>
    <row r="562" spans="1:10" ht="11.25" customHeight="1">
      <c r="A562" s="142"/>
      <c r="B562" s="190"/>
      <c r="C562" s="176"/>
      <c r="D562" s="70">
        <v>4010</v>
      </c>
      <c r="E562" s="71" t="s">
        <v>70</v>
      </c>
      <c r="F562" s="204">
        <v>208589</v>
      </c>
      <c r="G562" s="299">
        <v>208581.44</v>
      </c>
      <c r="H562" s="203">
        <v>0.9999</v>
      </c>
      <c r="J562" s="499"/>
    </row>
    <row r="563" spans="1:10" ht="11.25" customHeight="1">
      <c r="A563" s="142"/>
      <c r="B563" s="190"/>
      <c r="C563" s="243"/>
      <c r="D563" s="220">
        <v>4040</v>
      </c>
      <c r="E563" s="240" t="s">
        <v>10</v>
      </c>
      <c r="F563" s="221">
        <v>14239</v>
      </c>
      <c r="G563" s="308">
        <v>14239</v>
      </c>
      <c r="H563" s="203">
        <f t="shared" si="11"/>
        <v>1</v>
      </c>
      <c r="J563" s="499"/>
    </row>
    <row r="564" spans="1:10" ht="11.25" customHeight="1">
      <c r="A564" s="142"/>
      <c r="B564" s="190"/>
      <c r="C564" s="175"/>
      <c r="D564" s="20">
        <v>4110</v>
      </c>
      <c r="E564" s="21" t="s">
        <v>11</v>
      </c>
      <c r="F564" s="201">
        <v>33676</v>
      </c>
      <c r="G564" s="297">
        <v>33499.29</v>
      </c>
      <c r="H564" s="203">
        <f t="shared" si="11"/>
        <v>0.9947526428316903</v>
      </c>
      <c r="J564" s="499"/>
    </row>
    <row r="565" spans="1:10" ht="11.25" customHeight="1">
      <c r="A565" s="143"/>
      <c r="B565" s="191"/>
      <c r="C565" s="176"/>
      <c r="D565" s="70">
        <v>4120</v>
      </c>
      <c r="E565" s="71" t="s">
        <v>12</v>
      </c>
      <c r="F565" s="204">
        <v>5421</v>
      </c>
      <c r="G565" s="299">
        <v>5389.58</v>
      </c>
      <c r="H565" s="203">
        <f t="shared" si="11"/>
        <v>0.994204021398266</v>
      </c>
      <c r="J565" s="499"/>
    </row>
    <row r="566" spans="1:10" ht="11.25" customHeight="1">
      <c r="A566" s="150"/>
      <c r="B566" s="189"/>
      <c r="C566" s="243"/>
      <c r="D566" s="220">
        <v>4170</v>
      </c>
      <c r="E566" s="232" t="s">
        <v>144</v>
      </c>
      <c r="F566" s="221">
        <v>353</v>
      </c>
      <c r="G566" s="308">
        <v>352.5</v>
      </c>
      <c r="H566" s="203">
        <f t="shared" si="11"/>
        <v>0.9985835694050992</v>
      </c>
      <c r="J566" s="499">
        <v>22</v>
      </c>
    </row>
    <row r="567" spans="1:10" ht="11.25" customHeight="1">
      <c r="A567" s="142"/>
      <c r="B567" s="190"/>
      <c r="C567" s="175"/>
      <c r="D567" s="20">
        <v>4210</v>
      </c>
      <c r="E567" s="21" t="s">
        <v>13</v>
      </c>
      <c r="F567" s="201">
        <v>17421</v>
      </c>
      <c r="G567" s="297">
        <v>17421</v>
      </c>
      <c r="H567" s="203">
        <f t="shared" si="11"/>
        <v>1</v>
      </c>
      <c r="J567" s="499"/>
    </row>
    <row r="568" spans="1:10" ht="11.25" customHeight="1">
      <c r="A568" s="142"/>
      <c r="B568" s="190"/>
      <c r="C568" s="175"/>
      <c r="D568" s="20">
        <v>4220</v>
      </c>
      <c r="E568" s="21" t="s">
        <v>35</v>
      </c>
      <c r="F568" s="201">
        <v>72640</v>
      </c>
      <c r="G568" s="297">
        <v>72637.65</v>
      </c>
      <c r="H568" s="203">
        <v>0.9999</v>
      </c>
      <c r="J568" s="499"/>
    </row>
    <row r="569" spans="1:10" ht="11.25" customHeight="1">
      <c r="A569" s="142"/>
      <c r="B569" s="190"/>
      <c r="C569" s="175"/>
      <c r="D569" s="20">
        <v>4260</v>
      </c>
      <c r="E569" s="21" t="s">
        <v>14</v>
      </c>
      <c r="F569" s="201">
        <v>27882</v>
      </c>
      <c r="G569" s="297">
        <v>27882</v>
      </c>
      <c r="H569" s="203">
        <f t="shared" si="11"/>
        <v>1</v>
      </c>
      <c r="J569" s="499"/>
    </row>
    <row r="570" spans="1:10" ht="11.25" customHeight="1">
      <c r="A570" s="142"/>
      <c r="B570" s="190"/>
      <c r="C570" s="176"/>
      <c r="D570" s="70">
        <v>4270</v>
      </c>
      <c r="E570" s="71" t="s">
        <v>15</v>
      </c>
      <c r="F570" s="204">
        <v>1682</v>
      </c>
      <c r="G570" s="299">
        <v>1367.8</v>
      </c>
      <c r="H570" s="203">
        <f t="shared" si="11"/>
        <v>0.8131985731272294</v>
      </c>
      <c r="J570" s="499"/>
    </row>
    <row r="571" spans="1:10" ht="11.25" customHeight="1">
      <c r="A571" s="142"/>
      <c r="B571" s="190"/>
      <c r="C571" s="179"/>
      <c r="D571" s="163">
        <v>4300</v>
      </c>
      <c r="E571" s="164" t="s">
        <v>8</v>
      </c>
      <c r="F571" s="205">
        <v>4087</v>
      </c>
      <c r="G571" s="306">
        <v>4087</v>
      </c>
      <c r="H571" s="203">
        <f t="shared" si="11"/>
        <v>1</v>
      </c>
      <c r="J571" s="499"/>
    </row>
    <row r="572" spans="1:10" ht="22.5">
      <c r="A572" s="142"/>
      <c r="B572" s="190"/>
      <c r="C572" s="435"/>
      <c r="D572" s="436">
        <v>4360</v>
      </c>
      <c r="E572" s="233" t="s">
        <v>170</v>
      </c>
      <c r="F572" s="427">
        <v>440</v>
      </c>
      <c r="G572" s="428">
        <v>439.2</v>
      </c>
      <c r="H572" s="203">
        <f t="shared" si="11"/>
        <v>0.9981818181818182</v>
      </c>
      <c r="J572" s="499"/>
    </row>
    <row r="573" spans="1:10" ht="22.5">
      <c r="A573" s="142"/>
      <c r="B573" s="190"/>
      <c r="C573" s="330"/>
      <c r="D573" s="442">
        <v>4370</v>
      </c>
      <c r="E573" s="27" t="s">
        <v>171</v>
      </c>
      <c r="F573" s="440">
        <v>500</v>
      </c>
      <c r="G573" s="441">
        <v>500</v>
      </c>
      <c r="H573" s="203">
        <f t="shared" si="11"/>
        <v>1</v>
      </c>
      <c r="J573" s="499"/>
    </row>
    <row r="574" spans="1:10" ht="11.25" customHeight="1">
      <c r="A574" s="142"/>
      <c r="B574" s="143"/>
      <c r="C574" s="176"/>
      <c r="D574" s="70">
        <v>4440</v>
      </c>
      <c r="E574" s="73" t="s">
        <v>73</v>
      </c>
      <c r="F574" s="204">
        <v>10944</v>
      </c>
      <c r="G574" s="299">
        <v>10944</v>
      </c>
      <c r="H574" s="203">
        <f t="shared" si="11"/>
        <v>1</v>
      </c>
      <c r="J574" s="499"/>
    </row>
    <row r="575" spans="1:10" ht="12" customHeight="1">
      <c r="A575" s="142"/>
      <c r="B575" s="366">
        <v>85415</v>
      </c>
      <c r="C575" s="236"/>
      <c r="D575" s="237"/>
      <c r="E575" s="238" t="s">
        <v>60</v>
      </c>
      <c r="F575" s="239">
        <f>SUM(F576:F584)</f>
        <v>137890</v>
      </c>
      <c r="G575" s="313">
        <f>SUM(G576:G584)</f>
        <v>133651.33000000002</v>
      </c>
      <c r="H575" s="210">
        <f t="shared" si="11"/>
        <v>0.9692604974980058</v>
      </c>
      <c r="J575" s="499"/>
    </row>
    <row r="576" spans="1:11" s="323" customFormat="1" ht="22.5">
      <c r="A576" s="321"/>
      <c r="B576" s="148"/>
      <c r="C576" s="186"/>
      <c r="D576" s="20">
        <v>2910</v>
      </c>
      <c r="E576" s="187" t="s">
        <v>147</v>
      </c>
      <c r="F576" s="213">
        <v>67</v>
      </c>
      <c r="G576" s="303">
        <v>66.23</v>
      </c>
      <c r="H576" s="203">
        <f aca="true" t="shared" si="12" ref="H576:H593">G576/F576</f>
        <v>0.9885074626865672</v>
      </c>
      <c r="J576" s="499"/>
      <c r="K576" s="420"/>
    </row>
    <row r="577" spans="1:10" ht="11.25" customHeight="1">
      <c r="A577" s="142"/>
      <c r="B577" s="47"/>
      <c r="C577" s="7"/>
      <c r="D577" s="20">
        <v>3240</v>
      </c>
      <c r="E577" s="27" t="s">
        <v>164</v>
      </c>
      <c r="F577" s="201">
        <v>52444</v>
      </c>
      <c r="G577" s="297">
        <v>51410.8</v>
      </c>
      <c r="H577" s="203">
        <f t="shared" si="12"/>
        <v>0.9802989855846237</v>
      </c>
      <c r="J577" s="499"/>
    </row>
    <row r="578" spans="1:10" ht="11.25" customHeight="1">
      <c r="A578" s="142"/>
      <c r="B578" s="47"/>
      <c r="C578" s="7"/>
      <c r="D578" s="20">
        <v>3260</v>
      </c>
      <c r="E578" s="27" t="s">
        <v>166</v>
      </c>
      <c r="F578" s="201">
        <v>8200</v>
      </c>
      <c r="G578" s="297">
        <v>5000</v>
      </c>
      <c r="H578" s="203">
        <f t="shared" si="12"/>
        <v>0.6097560975609756</v>
      </c>
      <c r="J578" s="499"/>
    </row>
    <row r="579" spans="1:10" ht="11.25" customHeight="1">
      <c r="A579" s="142"/>
      <c r="B579" s="47"/>
      <c r="C579" s="7"/>
      <c r="D579" s="20">
        <v>4110</v>
      </c>
      <c r="E579" s="21" t="s">
        <v>11</v>
      </c>
      <c r="F579" s="201">
        <v>3911</v>
      </c>
      <c r="G579" s="297">
        <v>3910.76</v>
      </c>
      <c r="H579" s="203">
        <f t="shared" si="12"/>
        <v>0.9999386346203017</v>
      </c>
      <c r="J579" s="499"/>
    </row>
    <row r="580" spans="1:10" ht="11.25" customHeight="1">
      <c r="A580" s="142"/>
      <c r="B580" s="47"/>
      <c r="C580" s="7"/>
      <c r="D580" s="20">
        <v>4120</v>
      </c>
      <c r="E580" s="21" t="s">
        <v>12</v>
      </c>
      <c r="F580" s="201">
        <v>630</v>
      </c>
      <c r="G580" s="297">
        <v>629.54</v>
      </c>
      <c r="H580" s="203">
        <f t="shared" si="12"/>
        <v>0.9992698412698412</v>
      </c>
      <c r="J580" s="499"/>
    </row>
    <row r="581" spans="1:10" ht="11.25" customHeight="1">
      <c r="A581" s="142"/>
      <c r="B581" s="47"/>
      <c r="C581" s="7"/>
      <c r="D581" s="20">
        <v>4170</v>
      </c>
      <c r="E581" s="232" t="s">
        <v>144</v>
      </c>
      <c r="F581" s="201">
        <v>27534</v>
      </c>
      <c r="G581" s="297">
        <v>27534</v>
      </c>
      <c r="H581" s="203">
        <f t="shared" si="12"/>
        <v>1</v>
      </c>
      <c r="J581" s="499"/>
    </row>
    <row r="582" spans="1:10" ht="11.25" customHeight="1">
      <c r="A582" s="142"/>
      <c r="B582" s="47"/>
      <c r="C582" s="7"/>
      <c r="D582" s="20">
        <v>4210</v>
      </c>
      <c r="E582" s="21" t="s">
        <v>13</v>
      </c>
      <c r="F582" s="201">
        <v>6730</v>
      </c>
      <c r="G582" s="297">
        <v>6730</v>
      </c>
      <c r="H582" s="203">
        <f t="shared" si="12"/>
        <v>1</v>
      </c>
      <c r="J582" s="499"/>
    </row>
    <row r="583" spans="1:10" ht="11.25" customHeight="1">
      <c r="A583" s="142"/>
      <c r="B583" s="387"/>
      <c r="C583" s="69"/>
      <c r="D583" s="70">
        <v>4300</v>
      </c>
      <c r="E583" s="235" t="s">
        <v>8</v>
      </c>
      <c r="F583" s="204">
        <v>37754</v>
      </c>
      <c r="G583" s="299">
        <v>37750</v>
      </c>
      <c r="H583" s="203">
        <f t="shared" si="12"/>
        <v>0.9998940509614875</v>
      </c>
      <c r="J583" s="499"/>
    </row>
    <row r="584" spans="1:10" ht="22.5">
      <c r="A584" s="142"/>
      <c r="B584" s="47"/>
      <c r="C584" s="7"/>
      <c r="D584" s="20">
        <v>4740</v>
      </c>
      <c r="E584" s="180" t="s">
        <v>172</v>
      </c>
      <c r="F584" s="201">
        <v>620</v>
      </c>
      <c r="G584" s="297">
        <v>620</v>
      </c>
      <c r="H584" s="203">
        <f t="shared" si="12"/>
        <v>1</v>
      </c>
      <c r="J584" s="499"/>
    </row>
    <row r="585" spans="1:10" ht="12" customHeight="1">
      <c r="A585" s="142"/>
      <c r="B585" s="144">
        <v>85446</v>
      </c>
      <c r="C585" s="16"/>
      <c r="D585" s="18"/>
      <c r="E585" s="19" t="s">
        <v>124</v>
      </c>
      <c r="F585" s="209">
        <f>SUM(F586)</f>
        <v>4968</v>
      </c>
      <c r="G585" s="296">
        <f>SUM(G586)</f>
        <v>4968</v>
      </c>
      <c r="H585" s="210">
        <f t="shared" si="12"/>
        <v>1</v>
      </c>
      <c r="J585" s="499"/>
    </row>
    <row r="586" spans="1:10" ht="11.25" customHeight="1">
      <c r="A586" s="143"/>
      <c r="B586" s="136"/>
      <c r="C586" s="69"/>
      <c r="D586" s="70">
        <v>4300</v>
      </c>
      <c r="E586" s="71" t="s">
        <v>8</v>
      </c>
      <c r="F586" s="204">
        <v>4968</v>
      </c>
      <c r="G586" s="299">
        <v>4968</v>
      </c>
      <c r="H586" s="203">
        <f t="shared" si="12"/>
        <v>1</v>
      </c>
      <c r="J586" s="499"/>
    </row>
    <row r="587" spans="1:10" ht="12" customHeight="1">
      <c r="A587" s="282">
        <v>900</v>
      </c>
      <c r="B587" s="410"/>
      <c r="C587" s="287"/>
      <c r="D587" s="290"/>
      <c r="E587" s="411" t="s">
        <v>108</v>
      </c>
      <c r="F587" s="292">
        <f>SUM(F588,F590)</f>
        <v>105900</v>
      </c>
      <c r="G587" s="318">
        <f>SUM(G588,G590)</f>
        <v>35342.55</v>
      </c>
      <c r="H587" s="342">
        <f t="shared" si="12"/>
        <v>0.33373512747875356</v>
      </c>
      <c r="J587" s="499"/>
    </row>
    <row r="588" spans="1:11" s="323" customFormat="1" ht="12" customHeight="1">
      <c r="A588" s="257"/>
      <c r="B588" s="340">
        <v>90002</v>
      </c>
      <c r="C588" s="341"/>
      <c r="D588" s="228"/>
      <c r="E588" s="229" t="s">
        <v>135</v>
      </c>
      <c r="F588" s="230">
        <f>SUM(F589)</f>
        <v>104700</v>
      </c>
      <c r="G588" s="311">
        <f>SUM(G589)</f>
        <v>34142.55</v>
      </c>
      <c r="H588" s="210">
        <f t="shared" si="12"/>
        <v>0.32609885386819487</v>
      </c>
      <c r="J588" s="499"/>
      <c r="K588" s="420"/>
    </row>
    <row r="589" spans="1:11" s="323" customFormat="1" ht="12" customHeight="1">
      <c r="A589" s="258"/>
      <c r="B589" s="263"/>
      <c r="C589" s="331"/>
      <c r="D589" s="231">
        <v>4300</v>
      </c>
      <c r="E589" s="235" t="s">
        <v>8</v>
      </c>
      <c r="F589" s="224">
        <v>104700</v>
      </c>
      <c r="G589" s="315">
        <v>34142.55</v>
      </c>
      <c r="H589" s="203">
        <f t="shared" si="12"/>
        <v>0.32609885386819487</v>
      </c>
      <c r="J589" s="499"/>
      <c r="K589" s="420"/>
    </row>
    <row r="590" spans="1:10" ht="12" customHeight="1">
      <c r="A590" s="142"/>
      <c r="B590" s="340">
        <v>90095</v>
      </c>
      <c r="C590" s="341"/>
      <c r="D590" s="228"/>
      <c r="E590" s="229" t="s">
        <v>25</v>
      </c>
      <c r="F590" s="230">
        <f>SUM(F591)</f>
        <v>1200</v>
      </c>
      <c r="G590" s="311">
        <f>SUM(G591)</f>
        <v>1200</v>
      </c>
      <c r="H590" s="210">
        <f t="shared" si="12"/>
        <v>1</v>
      </c>
      <c r="J590" s="499"/>
    </row>
    <row r="591" spans="1:10" ht="25.5" customHeight="1">
      <c r="A591" s="143"/>
      <c r="B591" s="263"/>
      <c r="C591" s="331"/>
      <c r="D591" s="231">
        <v>2820</v>
      </c>
      <c r="E591" s="233" t="s">
        <v>99</v>
      </c>
      <c r="F591" s="224">
        <v>1200</v>
      </c>
      <c r="G591" s="315">
        <v>1200</v>
      </c>
      <c r="H591" s="203">
        <f t="shared" si="12"/>
        <v>1</v>
      </c>
      <c r="J591" s="499"/>
    </row>
    <row r="592" spans="1:10" ht="12" customHeight="1">
      <c r="A592" s="412">
        <v>921</v>
      </c>
      <c r="B592" s="379"/>
      <c r="C592" s="380"/>
      <c r="D592" s="381"/>
      <c r="E592" s="382" t="s">
        <v>110</v>
      </c>
      <c r="F592" s="383">
        <f>SUM(,F593,F596,F598,F600)</f>
        <v>169695</v>
      </c>
      <c r="G592" s="384">
        <f>SUM(G593,G596,G598,G600)</f>
        <v>169406.33000000002</v>
      </c>
      <c r="H592" s="385">
        <f t="shared" si="12"/>
        <v>0.9982988891835353</v>
      </c>
      <c r="J592" s="499"/>
    </row>
    <row r="593" spans="1:10" ht="12" customHeight="1">
      <c r="A593" s="142"/>
      <c r="B593" s="144">
        <v>92105</v>
      </c>
      <c r="C593" s="16"/>
      <c r="D593" s="18"/>
      <c r="E593" s="19" t="s">
        <v>62</v>
      </c>
      <c r="F593" s="209">
        <f>SUM(F594:F595)</f>
        <v>3701</v>
      </c>
      <c r="G593" s="296">
        <f>SUM(G594:G595)</f>
        <v>3445.55</v>
      </c>
      <c r="H593" s="210">
        <f t="shared" si="12"/>
        <v>0.930978114023237</v>
      </c>
      <c r="J593" s="499"/>
    </row>
    <row r="594" spans="1:11" s="323" customFormat="1" ht="12" customHeight="1">
      <c r="A594" s="321"/>
      <c r="B594" s="148"/>
      <c r="C594" s="104"/>
      <c r="D594" s="70">
        <v>4210</v>
      </c>
      <c r="E594" s="21" t="s">
        <v>13</v>
      </c>
      <c r="F594" s="249">
        <v>3000</v>
      </c>
      <c r="G594" s="317">
        <v>2745.55</v>
      </c>
      <c r="H594" s="203">
        <f aca="true" t="shared" si="13" ref="H594:H609">G594/F594</f>
        <v>0.9151833333333333</v>
      </c>
      <c r="J594" s="499"/>
      <c r="K594" s="420"/>
    </row>
    <row r="595" spans="1:10" ht="11.25" customHeight="1">
      <c r="A595" s="142"/>
      <c r="B595" s="136"/>
      <c r="C595" s="69"/>
      <c r="D595" s="70">
        <v>4300</v>
      </c>
      <c r="E595" s="71" t="s">
        <v>8</v>
      </c>
      <c r="F595" s="204">
        <v>701</v>
      </c>
      <c r="G595" s="299">
        <v>700</v>
      </c>
      <c r="H595" s="203">
        <f t="shared" si="13"/>
        <v>0.9985734664764622</v>
      </c>
      <c r="J595" s="499"/>
    </row>
    <row r="596" spans="1:10" ht="12" customHeight="1">
      <c r="A596" s="142"/>
      <c r="B596" s="366">
        <v>92116</v>
      </c>
      <c r="C596" s="236"/>
      <c r="D596" s="237"/>
      <c r="E596" s="238" t="s">
        <v>64</v>
      </c>
      <c r="F596" s="239">
        <f>SUM(F597:F597)</f>
        <v>75095</v>
      </c>
      <c r="G596" s="313">
        <f>SUM(G597:G597)</f>
        <v>75095</v>
      </c>
      <c r="H596" s="210">
        <f t="shared" si="13"/>
        <v>1</v>
      </c>
      <c r="J596" s="499"/>
    </row>
    <row r="597" spans="1:10" ht="33.75">
      <c r="A597" s="142"/>
      <c r="B597" s="443"/>
      <c r="C597" s="69"/>
      <c r="D597" s="70">
        <v>2310</v>
      </c>
      <c r="E597" s="73" t="s">
        <v>160</v>
      </c>
      <c r="F597" s="204">
        <v>75095</v>
      </c>
      <c r="G597" s="299">
        <v>75095</v>
      </c>
      <c r="H597" s="203">
        <f t="shared" si="13"/>
        <v>1</v>
      </c>
      <c r="J597" s="499"/>
    </row>
    <row r="598" spans="1:10" ht="12" customHeight="1">
      <c r="A598" s="142"/>
      <c r="B598" s="178">
        <v>92120</v>
      </c>
      <c r="C598" s="62"/>
      <c r="D598" s="63"/>
      <c r="E598" s="64" t="s">
        <v>167</v>
      </c>
      <c r="F598" s="211">
        <f>SUM(F599:F599)</f>
        <v>35000</v>
      </c>
      <c r="G598" s="300">
        <f>SUM(G599:G599)</f>
        <v>35000</v>
      </c>
      <c r="H598" s="210">
        <f t="shared" si="13"/>
        <v>1</v>
      </c>
      <c r="J598" s="499"/>
    </row>
    <row r="599" spans="1:10" ht="45">
      <c r="A599" s="142"/>
      <c r="B599" s="47"/>
      <c r="C599" s="7"/>
      <c r="D599" s="20">
        <v>2720</v>
      </c>
      <c r="E599" s="27" t="s">
        <v>157</v>
      </c>
      <c r="F599" s="201">
        <v>35000</v>
      </c>
      <c r="G599" s="297">
        <v>35000</v>
      </c>
      <c r="H599" s="203">
        <f t="shared" si="13"/>
        <v>1</v>
      </c>
      <c r="J599" s="499"/>
    </row>
    <row r="600" spans="1:10" ht="12" customHeight="1">
      <c r="A600" s="142"/>
      <c r="B600" s="333">
        <v>92195</v>
      </c>
      <c r="C600" s="16"/>
      <c r="D600" s="18"/>
      <c r="E600" s="19" t="s">
        <v>25</v>
      </c>
      <c r="F600" s="209">
        <f>SUM(F601:F604)</f>
        <v>55899</v>
      </c>
      <c r="G600" s="296">
        <f>SUM(G601:G604)</f>
        <v>55865.78</v>
      </c>
      <c r="H600" s="210">
        <f t="shared" si="13"/>
        <v>0.9994057138768135</v>
      </c>
      <c r="J600" s="499"/>
    </row>
    <row r="601" spans="1:10" ht="22.5">
      <c r="A601" s="143"/>
      <c r="B601" s="485"/>
      <c r="C601" s="364"/>
      <c r="D601" s="486">
        <v>2800</v>
      </c>
      <c r="E601" s="482" t="s">
        <v>158</v>
      </c>
      <c r="F601" s="336">
        <v>1500</v>
      </c>
      <c r="G601" s="483">
        <v>1500</v>
      </c>
      <c r="H601" s="203">
        <f t="shared" si="13"/>
        <v>1</v>
      </c>
      <c r="J601" s="499"/>
    </row>
    <row r="602" spans="1:10" ht="26.25" customHeight="1">
      <c r="A602" s="150"/>
      <c r="B602" s="189"/>
      <c r="C602" s="245"/>
      <c r="D602" s="346">
        <v>2820</v>
      </c>
      <c r="E602" s="352" t="s">
        <v>99</v>
      </c>
      <c r="F602" s="224">
        <v>48000</v>
      </c>
      <c r="G602" s="315">
        <v>48000</v>
      </c>
      <c r="H602" s="203">
        <f t="shared" si="13"/>
        <v>1</v>
      </c>
      <c r="J602" s="499">
        <v>23</v>
      </c>
    </row>
    <row r="603" spans="1:10" ht="11.25" customHeight="1">
      <c r="A603" s="142"/>
      <c r="B603" s="190"/>
      <c r="C603" s="263"/>
      <c r="D603" s="20">
        <v>4210</v>
      </c>
      <c r="E603" s="21" t="s">
        <v>13</v>
      </c>
      <c r="F603" s="224">
        <v>5100</v>
      </c>
      <c r="G603" s="332">
        <v>5066.88</v>
      </c>
      <c r="H603" s="203">
        <f t="shared" si="13"/>
        <v>0.9935058823529412</v>
      </c>
      <c r="J603" s="499"/>
    </row>
    <row r="604" spans="1:10" ht="11.25" customHeight="1">
      <c r="A604" s="143"/>
      <c r="B604" s="143"/>
      <c r="C604" s="47"/>
      <c r="D604" s="169">
        <v>4300</v>
      </c>
      <c r="E604" s="164" t="s">
        <v>8</v>
      </c>
      <c r="F604" s="215">
        <v>1299</v>
      </c>
      <c r="G604" s="307">
        <v>1298.9</v>
      </c>
      <c r="H604" s="203">
        <f t="shared" si="13"/>
        <v>0.9999230177059277</v>
      </c>
      <c r="J604" s="499"/>
    </row>
    <row r="605" spans="1:10" ht="12" customHeight="1">
      <c r="A605" s="282">
        <v>926</v>
      </c>
      <c r="B605" s="271"/>
      <c r="C605" s="287"/>
      <c r="D605" s="290"/>
      <c r="E605" s="291" t="s">
        <v>66</v>
      </c>
      <c r="F605" s="292">
        <f>SUM(F610,F606)</f>
        <v>1065382</v>
      </c>
      <c r="G605" s="318">
        <f>SUM(G610,G606)</f>
        <v>1065265.61</v>
      </c>
      <c r="H605" s="422">
        <f t="shared" si="13"/>
        <v>0.9998907528004041</v>
      </c>
      <c r="J605" s="499"/>
    </row>
    <row r="606" spans="1:10" ht="12" customHeight="1">
      <c r="A606" s="142"/>
      <c r="B606" s="177">
        <v>92605</v>
      </c>
      <c r="C606" s="15"/>
      <c r="D606" s="14"/>
      <c r="E606" s="320" t="s">
        <v>111</v>
      </c>
      <c r="F606" s="214">
        <f>SUM(F607:F609)</f>
        <v>31700</v>
      </c>
      <c r="G606" s="314">
        <f>SUM(G607:G609)</f>
        <v>31670.99</v>
      </c>
      <c r="H606" s="325">
        <f t="shared" si="13"/>
        <v>0.9990848580441641</v>
      </c>
      <c r="J606" s="499"/>
    </row>
    <row r="607" spans="1:10" ht="22.5">
      <c r="A607" s="142"/>
      <c r="B607" s="377"/>
      <c r="C607" s="331"/>
      <c r="D607" s="231">
        <v>2800</v>
      </c>
      <c r="E607" s="343" t="s">
        <v>158</v>
      </c>
      <c r="F607" s="224">
        <v>1500</v>
      </c>
      <c r="G607" s="315">
        <v>1500</v>
      </c>
      <c r="H607" s="203">
        <f t="shared" si="13"/>
        <v>1</v>
      </c>
      <c r="J607" s="499"/>
    </row>
    <row r="608" spans="1:10" ht="26.25" customHeight="1">
      <c r="A608" s="142"/>
      <c r="B608" s="136"/>
      <c r="C608" s="331"/>
      <c r="D608" s="231">
        <v>2820</v>
      </c>
      <c r="E608" s="233" t="s">
        <v>99</v>
      </c>
      <c r="F608" s="224">
        <v>29900</v>
      </c>
      <c r="G608" s="315">
        <v>29870.99</v>
      </c>
      <c r="H608" s="203">
        <f t="shared" si="13"/>
        <v>0.9990297658862877</v>
      </c>
      <c r="J608" s="499"/>
    </row>
    <row r="609" spans="1:10" ht="11.25" customHeight="1">
      <c r="A609" s="142"/>
      <c r="B609" s="136"/>
      <c r="C609" s="331"/>
      <c r="D609" s="231">
        <v>4430</v>
      </c>
      <c r="E609" s="233" t="s">
        <v>17</v>
      </c>
      <c r="F609" s="224">
        <v>300</v>
      </c>
      <c r="G609" s="315">
        <v>300</v>
      </c>
      <c r="H609" s="203">
        <f t="shared" si="13"/>
        <v>1</v>
      </c>
      <c r="J609" s="499"/>
    </row>
    <row r="610" spans="1:10" ht="12" customHeight="1">
      <c r="A610" s="142"/>
      <c r="B610" s="241">
        <v>92695</v>
      </c>
      <c r="C610" s="236"/>
      <c r="D610" s="237"/>
      <c r="E610" s="238" t="s">
        <v>25</v>
      </c>
      <c r="F610" s="239">
        <f>SUM(F611:F614)</f>
        <v>1033682</v>
      </c>
      <c r="G610" s="313">
        <f>SUM(G611:G614)</f>
        <v>1033594.62</v>
      </c>
      <c r="H610" s="210">
        <v>0.9999</v>
      </c>
      <c r="J610" s="499"/>
    </row>
    <row r="611" spans="1:10" ht="11.25" customHeight="1">
      <c r="A611" s="174"/>
      <c r="B611" s="253"/>
      <c r="C611" s="252"/>
      <c r="D611" s="251">
        <v>3250</v>
      </c>
      <c r="E611" s="250" t="s">
        <v>153</v>
      </c>
      <c r="F611" s="336">
        <v>15000</v>
      </c>
      <c r="G611" s="337">
        <v>15000</v>
      </c>
      <c r="H611" s="203">
        <f>G611/F611</f>
        <v>1</v>
      </c>
      <c r="J611" s="499"/>
    </row>
    <row r="612" spans="1:10" ht="11.25" customHeight="1">
      <c r="A612" s="174"/>
      <c r="B612" s="334"/>
      <c r="C612" s="364"/>
      <c r="D612" s="365">
        <v>4210</v>
      </c>
      <c r="E612" s="71" t="s">
        <v>13</v>
      </c>
      <c r="F612" s="256">
        <v>16682</v>
      </c>
      <c r="G612" s="335">
        <v>16681.54</v>
      </c>
      <c r="H612" s="203">
        <v>0.9999</v>
      </c>
      <c r="J612" s="499"/>
    </row>
    <row r="613" spans="1:10" ht="11.25" customHeight="1">
      <c r="A613" s="174"/>
      <c r="B613" s="334"/>
      <c r="C613" s="51"/>
      <c r="D613" s="474">
        <v>4300</v>
      </c>
      <c r="E613" s="71" t="s">
        <v>8</v>
      </c>
      <c r="F613" s="390">
        <v>2000</v>
      </c>
      <c r="G613" s="475">
        <v>1913.08</v>
      </c>
      <c r="H613" s="203">
        <f>G613/F613</f>
        <v>0.95654</v>
      </c>
      <c r="J613" s="499"/>
    </row>
    <row r="614" spans="1:10" ht="38.25" customHeight="1" thickBot="1">
      <c r="A614" s="416"/>
      <c r="B614" s="417"/>
      <c r="C614" s="372"/>
      <c r="D614" s="373">
        <v>6300</v>
      </c>
      <c r="E614" s="374" t="s">
        <v>165</v>
      </c>
      <c r="F614" s="375">
        <v>1000000</v>
      </c>
      <c r="G614" s="376">
        <v>1000000</v>
      </c>
      <c r="H614" s="203">
        <f>G614/F614</f>
        <v>1</v>
      </c>
      <c r="I614" s="47"/>
      <c r="J614" s="499"/>
    </row>
    <row r="615" spans="1:10" ht="12" customHeight="1" thickBot="1">
      <c r="A615" s="413"/>
      <c r="B615" s="293"/>
      <c r="C615" s="293"/>
      <c r="D615" s="293"/>
      <c r="E615" s="355" t="s">
        <v>68</v>
      </c>
      <c r="F615" s="294">
        <f>SUM(F8,F11,F16,F47,F61,F85,F149,F192,F195,F201,F356,F366,F486,F538,F587,F592,F605)</f>
        <v>61155925</v>
      </c>
      <c r="G615" s="319">
        <f>SUM(G8,G11,G16,G47,G61,G85,G149,G192,G195,G201,G356,G366,G486,G538,G587,G592,G605)</f>
        <v>59620428.449999996</v>
      </c>
      <c r="H615" s="414">
        <f>G615/F615</f>
        <v>0.97489210489417</v>
      </c>
      <c r="I615" s="47"/>
      <c r="J615" s="499"/>
    </row>
    <row r="616" spans="1:10" ht="11.25" customHeight="1">
      <c r="A616" s="47"/>
      <c r="B616" s="47"/>
      <c r="C616" s="47"/>
      <c r="D616" s="47"/>
      <c r="E616" s="47"/>
      <c r="F616" s="125"/>
      <c r="G616" s="85"/>
      <c r="H616" s="52"/>
      <c r="J616" s="499"/>
    </row>
    <row r="617" spans="6:10" ht="11.25" customHeight="1">
      <c r="F617" s="125"/>
      <c r="G617" s="85"/>
      <c r="H617" s="52"/>
      <c r="J617" s="499"/>
    </row>
    <row r="618" spans="6:10" ht="11.25" customHeight="1">
      <c r="F618" s="125"/>
      <c r="G618" s="85"/>
      <c r="H618" s="52"/>
      <c r="J618" s="499"/>
    </row>
    <row r="619" spans="6:10" ht="11.25" customHeight="1">
      <c r="F619" s="125"/>
      <c r="G619" s="85"/>
      <c r="H619" s="52"/>
      <c r="J619" s="499"/>
    </row>
    <row r="620" spans="6:10" ht="11.25" customHeight="1">
      <c r="F620" s="125"/>
      <c r="G620" s="85"/>
      <c r="H620" s="52"/>
      <c r="J620" s="499"/>
    </row>
    <row r="621" spans="6:10" ht="11.25" customHeight="1">
      <c r="F621" s="125"/>
      <c r="G621" s="85"/>
      <c r="H621" s="52"/>
      <c r="J621" s="499"/>
    </row>
    <row r="622" spans="6:10" ht="11.25" customHeight="1">
      <c r="F622" s="125"/>
      <c r="G622" s="85"/>
      <c r="H622" s="52"/>
      <c r="J622" s="499"/>
    </row>
    <row r="623" spans="6:10" ht="11.25" customHeight="1">
      <c r="F623" s="125"/>
      <c r="G623" s="85"/>
      <c r="H623" s="52"/>
      <c r="J623" s="499"/>
    </row>
    <row r="624" spans="6:10" ht="11.25" customHeight="1">
      <c r="F624" s="125"/>
      <c r="G624" s="85"/>
      <c r="H624" s="52"/>
      <c r="J624" s="499"/>
    </row>
    <row r="625" spans="6:10" ht="11.25" customHeight="1">
      <c r="F625" s="125"/>
      <c r="G625" s="85"/>
      <c r="H625" s="52"/>
      <c r="J625" s="499"/>
    </row>
    <row r="626" spans="6:10" ht="11.25" customHeight="1">
      <c r="F626" s="125"/>
      <c r="G626" s="85"/>
      <c r="H626" s="52"/>
      <c r="J626" s="499"/>
    </row>
    <row r="627" spans="6:10" ht="11.25" customHeight="1">
      <c r="F627" s="125"/>
      <c r="G627" s="85"/>
      <c r="H627" s="52"/>
      <c r="J627" s="499"/>
    </row>
    <row r="628" spans="6:10" ht="11.25" customHeight="1">
      <c r="F628" s="125"/>
      <c r="G628" s="85"/>
      <c r="H628" s="52"/>
      <c r="J628" s="499"/>
    </row>
    <row r="629" spans="6:10" ht="11.25" customHeight="1">
      <c r="F629" s="125"/>
      <c r="G629" s="85"/>
      <c r="H629" s="52"/>
      <c r="J629" s="499"/>
    </row>
    <row r="630" spans="6:10" ht="11.25" customHeight="1">
      <c r="F630" s="125"/>
      <c r="G630" s="85"/>
      <c r="H630" s="52"/>
      <c r="J630" s="499"/>
    </row>
    <row r="631" spans="6:10" ht="11.25" customHeight="1">
      <c r="F631" s="125"/>
      <c r="G631" s="85"/>
      <c r="H631" s="52"/>
      <c r="J631" s="499"/>
    </row>
    <row r="632" spans="6:10" ht="11.25" customHeight="1">
      <c r="F632" s="125"/>
      <c r="G632" s="85"/>
      <c r="H632" s="52"/>
      <c r="J632" s="499"/>
    </row>
    <row r="633" spans="6:10" ht="11.25" customHeight="1">
      <c r="F633" s="125"/>
      <c r="G633" s="85"/>
      <c r="H633" s="52"/>
      <c r="J633" s="499"/>
    </row>
    <row r="634" spans="6:10" ht="11.25" customHeight="1">
      <c r="F634" s="125"/>
      <c r="G634" s="85"/>
      <c r="H634" s="52"/>
      <c r="J634" s="499"/>
    </row>
    <row r="635" spans="6:10" ht="11.25" customHeight="1">
      <c r="F635" s="125"/>
      <c r="G635" s="85"/>
      <c r="H635" s="52"/>
      <c r="J635" s="499"/>
    </row>
    <row r="636" spans="6:10" ht="11.25" customHeight="1">
      <c r="F636" s="125"/>
      <c r="G636" s="85"/>
      <c r="H636" s="52"/>
      <c r="J636" s="499"/>
    </row>
    <row r="637" spans="6:10" ht="11.25" customHeight="1">
      <c r="F637" s="125"/>
      <c r="G637" s="85"/>
      <c r="H637" s="52"/>
      <c r="J637" s="499"/>
    </row>
    <row r="638" spans="6:10" ht="11.25" customHeight="1">
      <c r="F638" s="125"/>
      <c r="G638" s="85"/>
      <c r="H638" s="52"/>
      <c r="J638" s="499"/>
    </row>
    <row r="639" spans="6:10" ht="11.25" customHeight="1">
      <c r="F639" s="125"/>
      <c r="G639" s="85"/>
      <c r="H639" s="52"/>
      <c r="J639" s="499"/>
    </row>
    <row r="640" spans="6:10" ht="11.25" customHeight="1">
      <c r="F640" s="125"/>
      <c r="G640" s="85"/>
      <c r="H640" s="52"/>
      <c r="J640" s="499"/>
    </row>
    <row r="641" spans="6:10" ht="11.25" customHeight="1">
      <c r="F641" s="125"/>
      <c r="G641" s="85"/>
      <c r="H641" s="52"/>
      <c r="J641" s="499"/>
    </row>
    <row r="642" spans="6:10" ht="11.25" customHeight="1">
      <c r="F642" s="125"/>
      <c r="G642" s="85"/>
      <c r="H642" s="52"/>
      <c r="J642" s="499"/>
    </row>
    <row r="643" spans="6:10" ht="11.25" customHeight="1">
      <c r="F643" s="125"/>
      <c r="G643" s="85"/>
      <c r="H643" s="52"/>
      <c r="J643" s="499"/>
    </row>
    <row r="644" spans="6:10" ht="11.25" customHeight="1">
      <c r="F644" s="125"/>
      <c r="G644" s="85"/>
      <c r="H644" s="52"/>
      <c r="J644" s="418"/>
    </row>
    <row r="645" spans="6:10" ht="11.25" customHeight="1">
      <c r="F645" s="125"/>
      <c r="G645" s="85"/>
      <c r="H645" s="52"/>
      <c r="J645" s="418"/>
    </row>
    <row r="646" spans="6:10" ht="11.25" customHeight="1">
      <c r="F646" s="125"/>
      <c r="G646" s="85"/>
      <c r="H646" s="52"/>
      <c r="J646" s="418"/>
    </row>
    <row r="647" spans="6:10" ht="11.25" customHeight="1">
      <c r="F647" s="125"/>
      <c r="G647" s="85"/>
      <c r="H647" s="52"/>
      <c r="J647" s="418"/>
    </row>
    <row r="648" spans="6:10" ht="11.25" customHeight="1">
      <c r="F648" s="125"/>
      <c r="G648" s="85"/>
      <c r="H648" s="52"/>
      <c r="J648" s="418"/>
    </row>
    <row r="649" spans="6:10" ht="11.25" customHeight="1">
      <c r="F649" s="125"/>
      <c r="G649" s="85"/>
      <c r="H649" s="52"/>
      <c r="J649" s="418"/>
    </row>
    <row r="650" spans="6:10" ht="11.25" customHeight="1">
      <c r="F650" s="125"/>
      <c r="G650" s="85"/>
      <c r="H650" s="52"/>
      <c r="J650" s="418"/>
    </row>
    <row r="651" spans="6:10" ht="11.25" customHeight="1">
      <c r="F651" s="125"/>
      <c r="G651" s="85"/>
      <c r="H651" s="52"/>
      <c r="J651" s="418"/>
    </row>
    <row r="652" spans="6:10" ht="11.25" customHeight="1">
      <c r="F652" s="125"/>
      <c r="G652" s="85"/>
      <c r="H652" s="52"/>
      <c r="J652" s="418"/>
    </row>
    <row r="653" spans="6:10" ht="11.25" customHeight="1">
      <c r="F653" s="125"/>
      <c r="G653" s="85"/>
      <c r="H653" s="52"/>
      <c r="J653" s="418"/>
    </row>
    <row r="654" spans="6:10" ht="11.25" customHeight="1">
      <c r="F654" s="125"/>
      <c r="G654" s="85"/>
      <c r="H654" s="52"/>
      <c r="J654" s="418"/>
    </row>
    <row r="655" spans="6:10" ht="11.25" customHeight="1">
      <c r="F655" s="125"/>
      <c r="G655" s="85"/>
      <c r="H655" s="52"/>
      <c r="J655" s="418"/>
    </row>
    <row r="656" ht="11.25" customHeight="1">
      <c r="J656" s="418"/>
    </row>
    <row r="657" spans="5:7" ht="11.25" customHeight="1">
      <c r="E657" s="96">
        <v>2580</v>
      </c>
      <c r="F657" s="97">
        <f aca="true" t="shared" si="14" ref="F657:F688">SUMIF($D$7:$D$614,+E657,$F$7:$F$614)</f>
        <v>0</v>
      </c>
      <c r="G657" s="298">
        <f aca="true" t="shared" si="15" ref="G657:G688">SUMIF($D$7:$D$614,+E657,$G$7:$G$614)</f>
        <v>0</v>
      </c>
    </row>
    <row r="658" spans="5:7" ht="11.25" customHeight="1">
      <c r="E658" s="96">
        <v>2310</v>
      </c>
      <c r="F658" s="97">
        <f t="shared" si="14"/>
        <v>233661</v>
      </c>
      <c r="G658" s="298">
        <f t="shared" si="15"/>
        <v>233660.66</v>
      </c>
    </row>
    <row r="659" spans="5:7" ht="11.25" customHeight="1">
      <c r="E659" s="96">
        <v>2320</v>
      </c>
      <c r="F659" s="97">
        <f t="shared" si="14"/>
        <v>267317</v>
      </c>
      <c r="G659" s="298">
        <f t="shared" si="15"/>
        <v>192968.68000000002</v>
      </c>
    </row>
    <row r="660" spans="5:7" ht="11.25" customHeight="1">
      <c r="E660" s="96">
        <v>2480</v>
      </c>
      <c r="F660" s="97">
        <f t="shared" si="14"/>
        <v>0</v>
      </c>
      <c r="G660" s="298">
        <f t="shared" si="15"/>
        <v>0</v>
      </c>
    </row>
    <row r="661" spans="5:7" ht="11.25" customHeight="1">
      <c r="E661" s="96">
        <v>2540</v>
      </c>
      <c r="F661" s="97">
        <f t="shared" si="14"/>
        <v>0</v>
      </c>
      <c r="G661" s="298">
        <f t="shared" si="15"/>
        <v>0</v>
      </c>
    </row>
    <row r="662" spans="5:7" ht="11.25" customHeight="1">
      <c r="E662" s="96">
        <v>2560</v>
      </c>
      <c r="F662" s="97">
        <f t="shared" si="14"/>
        <v>0</v>
      </c>
      <c r="G662" s="298">
        <f t="shared" si="15"/>
        <v>0</v>
      </c>
    </row>
    <row r="663" spans="5:7" ht="11.25" customHeight="1">
      <c r="E663" s="96">
        <v>2590</v>
      </c>
      <c r="F663" s="97">
        <f t="shared" si="14"/>
        <v>0</v>
      </c>
      <c r="G663" s="298">
        <f t="shared" si="15"/>
        <v>0</v>
      </c>
    </row>
    <row r="664" spans="5:7" ht="11.25" customHeight="1">
      <c r="E664" s="96">
        <v>2610</v>
      </c>
      <c r="F664" s="97">
        <f t="shared" si="14"/>
        <v>0</v>
      </c>
      <c r="G664" s="298">
        <f t="shared" si="15"/>
        <v>0</v>
      </c>
    </row>
    <row r="665" spans="5:7" ht="11.25" customHeight="1">
      <c r="E665" s="96">
        <v>2630</v>
      </c>
      <c r="F665" s="97">
        <f t="shared" si="14"/>
        <v>0</v>
      </c>
      <c r="G665" s="298">
        <f t="shared" si="15"/>
        <v>0</v>
      </c>
    </row>
    <row r="666" spans="5:7" ht="11.25" customHeight="1">
      <c r="E666" s="96">
        <v>2710</v>
      </c>
      <c r="F666" s="97">
        <f t="shared" si="14"/>
        <v>10145</v>
      </c>
      <c r="G666" s="298">
        <f t="shared" si="15"/>
        <v>10145</v>
      </c>
    </row>
    <row r="667" spans="5:7" ht="11.25" customHeight="1">
      <c r="E667" s="96">
        <v>2720</v>
      </c>
      <c r="F667" s="97">
        <f t="shared" si="14"/>
        <v>35000</v>
      </c>
      <c r="G667" s="298">
        <f t="shared" si="15"/>
        <v>35000</v>
      </c>
    </row>
    <row r="668" spans="5:7" ht="11.25" customHeight="1">
      <c r="E668" s="96">
        <v>2800</v>
      </c>
      <c r="F668" s="97">
        <f t="shared" si="14"/>
        <v>3000</v>
      </c>
      <c r="G668" s="298">
        <f t="shared" si="15"/>
        <v>3000</v>
      </c>
    </row>
    <row r="669" spans="5:7" ht="11.25" customHeight="1">
      <c r="E669" s="96">
        <v>2810</v>
      </c>
      <c r="F669" s="97">
        <f t="shared" si="14"/>
        <v>4000</v>
      </c>
      <c r="G669" s="298">
        <f t="shared" si="15"/>
        <v>4000</v>
      </c>
    </row>
    <row r="670" spans="5:7" ht="11.25" customHeight="1">
      <c r="E670" s="96">
        <v>2820</v>
      </c>
      <c r="F670" s="97">
        <f t="shared" si="14"/>
        <v>151100</v>
      </c>
      <c r="G670" s="298">
        <f t="shared" si="15"/>
        <v>151070.99</v>
      </c>
    </row>
    <row r="671" spans="5:7" ht="11.25" customHeight="1">
      <c r="E671" s="96">
        <v>2830</v>
      </c>
      <c r="F671" s="97">
        <f t="shared" si="14"/>
        <v>106000</v>
      </c>
      <c r="G671" s="298">
        <f t="shared" si="15"/>
        <v>106000</v>
      </c>
    </row>
    <row r="672" spans="5:7" ht="11.25" customHeight="1">
      <c r="E672" s="96">
        <v>2900</v>
      </c>
      <c r="F672" s="97">
        <f t="shared" si="14"/>
        <v>0</v>
      </c>
      <c r="G672" s="298">
        <f t="shared" si="15"/>
        <v>0</v>
      </c>
    </row>
    <row r="673" spans="5:7" ht="11.25" customHeight="1">
      <c r="E673" s="96">
        <v>2910</v>
      </c>
      <c r="F673" s="97">
        <f t="shared" si="14"/>
        <v>67</v>
      </c>
      <c r="G673" s="298">
        <f t="shared" si="15"/>
        <v>66.23</v>
      </c>
    </row>
    <row r="674" spans="5:7" ht="11.25" customHeight="1">
      <c r="E674" s="96">
        <v>2918</v>
      </c>
      <c r="F674" s="97">
        <f t="shared" si="14"/>
        <v>0</v>
      </c>
      <c r="G674" s="298">
        <f t="shared" si="15"/>
        <v>0</v>
      </c>
    </row>
    <row r="675" spans="5:7" ht="11.25" customHeight="1">
      <c r="E675" s="96">
        <v>2919</v>
      </c>
      <c r="F675" s="97">
        <f t="shared" si="14"/>
        <v>0</v>
      </c>
      <c r="G675" s="298">
        <f t="shared" si="15"/>
        <v>0</v>
      </c>
    </row>
    <row r="676" spans="5:7" ht="11.25" customHeight="1">
      <c r="E676" s="96">
        <v>2950</v>
      </c>
      <c r="F676" s="97">
        <f t="shared" si="14"/>
        <v>0</v>
      </c>
      <c r="G676" s="298">
        <f t="shared" si="15"/>
        <v>0</v>
      </c>
    </row>
    <row r="677" spans="5:7" ht="11.25" customHeight="1">
      <c r="E677" s="98">
        <v>3020</v>
      </c>
      <c r="F677" s="97">
        <f t="shared" si="14"/>
        <v>642063</v>
      </c>
      <c r="G677" s="298">
        <f t="shared" si="15"/>
        <v>636697.4600000001</v>
      </c>
    </row>
    <row r="678" spans="5:7" ht="11.25" customHeight="1">
      <c r="E678" s="98">
        <v>3030</v>
      </c>
      <c r="F678" s="97">
        <f t="shared" si="14"/>
        <v>307048</v>
      </c>
      <c r="G678" s="298">
        <f t="shared" si="15"/>
        <v>301458.52</v>
      </c>
    </row>
    <row r="679" spans="5:7" ht="11.25" customHeight="1">
      <c r="E679" s="98">
        <v>3038</v>
      </c>
      <c r="F679" s="97">
        <f t="shared" si="14"/>
        <v>0</v>
      </c>
      <c r="G679" s="298">
        <f t="shared" si="15"/>
        <v>0</v>
      </c>
    </row>
    <row r="680" spans="5:7" ht="11.25" customHeight="1">
      <c r="E680" s="98">
        <v>3040</v>
      </c>
      <c r="F680" s="97">
        <f t="shared" si="14"/>
        <v>3700</v>
      </c>
      <c r="G680" s="298">
        <f t="shared" si="15"/>
        <v>3700</v>
      </c>
    </row>
    <row r="681" spans="5:7" ht="11.25" customHeight="1">
      <c r="E681" s="98">
        <v>3070</v>
      </c>
      <c r="F681" s="97">
        <f t="shared" si="14"/>
        <v>149224</v>
      </c>
      <c r="G681" s="298">
        <f t="shared" si="15"/>
        <v>149223.75</v>
      </c>
    </row>
    <row r="682" spans="5:8" ht="11.25" customHeight="1">
      <c r="E682" s="98">
        <v>3110</v>
      </c>
      <c r="F682" s="97">
        <f t="shared" si="14"/>
        <v>979467</v>
      </c>
      <c r="G682" s="298">
        <f t="shared" si="15"/>
        <v>943115.0199999999</v>
      </c>
      <c r="H682" s="81"/>
    </row>
    <row r="683" spans="5:8" ht="11.25" customHeight="1">
      <c r="E683" s="98">
        <v>3118</v>
      </c>
      <c r="F683" s="97">
        <f t="shared" si="14"/>
        <v>0</v>
      </c>
      <c r="G683" s="298">
        <f t="shared" si="15"/>
        <v>0</v>
      </c>
      <c r="H683" s="81"/>
    </row>
    <row r="684" spans="5:7" ht="11.25" customHeight="1">
      <c r="E684" s="98">
        <v>3240</v>
      </c>
      <c r="F684" s="97">
        <f t="shared" si="14"/>
        <v>52444</v>
      </c>
      <c r="G684" s="298">
        <f t="shared" si="15"/>
        <v>51410.8</v>
      </c>
    </row>
    <row r="685" spans="5:7" ht="11.25" customHeight="1">
      <c r="E685" s="98">
        <v>3218</v>
      </c>
      <c r="F685" s="97">
        <f t="shared" si="14"/>
        <v>0</v>
      </c>
      <c r="G685" s="298">
        <f t="shared" si="15"/>
        <v>0</v>
      </c>
    </row>
    <row r="686" spans="5:7" ht="11.25" customHeight="1">
      <c r="E686" s="98">
        <v>3219</v>
      </c>
      <c r="F686" s="97">
        <f t="shared" si="14"/>
        <v>0</v>
      </c>
      <c r="G686" s="298">
        <f t="shared" si="15"/>
        <v>0</v>
      </c>
    </row>
    <row r="687" spans="5:7" ht="11.25" customHeight="1">
      <c r="E687" s="98">
        <v>3248</v>
      </c>
      <c r="F687" s="97">
        <f t="shared" si="14"/>
        <v>0</v>
      </c>
      <c r="G687" s="298">
        <f t="shared" si="15"/>
        <v>0</v>
      </c>
    </row>
    <row r="688" spans="5:7" ht="11.25" customHeight="1">
      <c r="E688" s="98">
        <v>3249</v>
      </c>
      <c r="F688" s="97">
        <f t="shared" si="14"/>
        <v>0</v>
      </c>
      <c r="G688" s="298">
        <f t="shared" si="15"/>
        <v>0</v>
      </c>
    </row>
    <row r="689" spans="5:7" ht="11.25" customHeight="1">
      <c r="E689" s="98">
        <v>3250</v>
      </c>
      <c r="F689" s="97">
        <f aca="true" t="shared" si="16" ref="F689:F721">SUMIF($D$7:$D$614,+E689,$F$7:$F$614)</f>
        <v>15000</v>
      </c>
      <c r="G689" s="298">
        <f aca="true" t="shared" si="17" ref="G689:G721">SUMIF($D$7:$D$614,+E689,$G$7:$G$614)</f>
        <v>15000</v>
      </c>
    </row>
    <row r="690" spans="5:7" ht="11.25" customHeight="1">
      <c r="E690" s="98">
        <v>3260</v>
      </c>
      <c r="F690" s="97">
        <f t="shared" si="16"/>
        <v>9880</v>
      </c>
      <c r="G690" s="298">
        <f t="shared" si="17"/>
        <v>6680</v>
      </c>
    </row>
    <row r="691" spans="5:9" ht="11.25" customHeight="1">
      <c r="E691" s="99">
        <v>4010</v>
      </c>
      <c r="F691" s="97">
        <f t="shared" si="16"/>
        <v>24984887</v>
      </c>
      <c r="G691" s="298">
        <f t="shared" si="17"/>
        <v>24934074.700000003</v>
      </c>
      <c r="H691" s="81">
        <f>SUM(F691:F708,F711)</f>
        <v>34216031</v>
      </c>
      <c r="I691" s="81">
        <f>SUM(G691:G708,G711)</f>
        <v>34059058.55</v>
      </c>
    </row>
    <row r="692" spans="5:9" ht="11.25" customHeight="1">
      <c r="E692" s="99">
        <v>4018</v>
      </c>
      <c r="F692" s="97">
        <f t="shared" si="16"/>
        <v>0</v>
      </c>
      <c r="G692" s="298">
        <f t="shared" si="17"/>
        <v>0</v>
      </c>
      <c r="H692" s="81"/>
      <c r="I692" s="81"/>
    </row>
    <row r="693" spans="5:8" ht="11.25" customHeight="1">
      <c r="E693" s="99">
        <v>4019</v>
      </c>
      <c r="F693" s="97">
        <f t="shared" si="16"/>
        <v>0</v>
      </c>
      <c r="G693" s="298">
        <f t="shared" si="17"/>
        <v>0</v>
      </c>
      <c r="H693" s="81"/>
    </row>
    <row r="694" spans="5:8" ht="11.25" customHeight="1">
      <c r="E694" s="99">
        <v>4011</v>
      </c>
      <c r="F694" s="97">
        <f t="shared" si="16"/>
        <v>0</v>
      </c>
      <c r="G694" s="298">
        <f t="shared" si="17"/>
        <v>0</v>
      </c>
      <c r="H694" s="81">
        <f>SUM(F691:F701,F711)</f>
        <v>29414480</v>
      </c>
    </row>
    <row r="695" spans="5:8" ht="11.25" customHeight="1">
      <c r="E695" s="99">
        <v>4020</v>
      </c>
      <c r="F695" s="97">
        <f t="shared" si="16"/>
        <v>183225</v>
      </c>
      <c r="G695" s="298">
        <f t="shared" si="17"/>
        <v>164237.59000000003</v>
      </c>
      <c r="H695" s="81">
        <f>SUM(F702:F708)</f>
        <v>4801551</v>
      </c>
    </row>
    <row r="696" spans="5:8" ht="11.25" customHeight="1">
      <c r="E696" s="99">
        <v>4040</v>
      </c>
      <c r="F696" s="97">
        <f t="shared" si="16"/>
        <v>1714410</v>
      </c>
      <c r="G696" s="298">
        <f t="shared" si="17"/>
        <v>1712906.9300000002</v>
      </c>
      <c r="H696" s="81">
        <f>SUM(H694:H695)</f>
        <v>34216031</v>
      </c>
    </row>
    <row r="697" spans="5:7" ht="11.25" customHeight="1">
      <c r="E697" s="99">
        <v>4050</v>
      </c>
      <c r="F697" s="97">
        <f t="shared" si="16"/>
        <v>1820437</v>
      </c>
      <c r="G697" s="298">
        <f t="shared" si="17"/>
        <v>1820436.3</v>
      </c>
    </row>
    <row r="698" spans="5:8" ht="11.25" customHeight="1">
      <c r="E698" s="99">
        <v>4060</v>
      </c>
      <c r="F698" s="97">
        <f t="shared" si="16"/>
        <v>171436</v>
      </c>
      <c r="G698" s="298">
        <f t="shared" si="17"/>
        <v>171435.09</v>
      </c>
      <c r="H698" s="81"/>
    </row>
    <row r="699" spans="5:7" ht="11.25" customHeight="1">
      <c r="E699" s="99">
        <v>4070</v>
      </c>
      <c r="F699" s="97">
        <f t="shared" si="16"/>
        <v>129793</v>
      </c>
      <c r="G699" s="298">
        <f t="shared" si="17"/>
        <v>129792.86</v>
      </c>
    </row>
    <row r="700" spans="5:8" ht="11.25" customHeight="1">
      <c r="E700" s="99">
        <v>4080</v>
      </c>
      <c r="F700" s="97">
        <f t="shared" si="16"/>
        <v>0</v>
      </c>
      <c r="G700" s="298">
        <f t="shared" si="17"/>
        <v>0</v>
      </c>
      <c r="H700" s="81"/>
    </row>
    <row r="701" spans="5:7" ht="11.25" customHeight="1">
      <c r="E701" s="99">
        <v>4090</v>
      </c>
      <c r="F701" s="97">
        <f t="shared" si="16"/>
        <v>0</v>
      </c>
      <c r="G701" s="298">
        <f t="shared" si="17"/>
        <v>0</v>
      </c>
    </row>
    <row r="702" spans="5:7" ht="11.25" customHeight="1">
      <c r="E702" s="99">
        <v>4110</v>
      </c>
      <c r="F702" s="97">
        <f t="shared" si="16"/>
        <v>4134408</v>
      </c>
      <c r="G702" s="298">
        <f t="shared" si="17"/>
        <v>4063309.589999999</v>
      </c>
    </row>
    <row r="703" spans="5:7" ht="11.25" customHeight="1">
      <c r="E703" s="99">
        <v>4111</v>
      </c>
      <c r="F703" s="97">
        <f t="shared" si="16"/>
        <v>0</v>
      </c>
      <c r="G703" s="298">
        <f t="shared" si="17"/>
        <v>0</v>
      </c>
    </row>
    <row r="704" spans="5:7" ht="11.25" customHeight="1">
      <c r="E704" s="99">
        <v>4118</v>
      </c>
      <c r="F704" s="97">
        <f t="shared" si="16"/>
        <v>3720</v>
      </c>
      <c r="G704" s="298">
        <f t="shared" si="17"/>
        <v>3718.56</v>
      </c>
    </row>
    <row r="705" spans="5:7" ht="11.25" customHeight="1">
      <c r="E705" s="99">
        <v>4119</v>
      </c>
      <c r="F705" s="97">
        <f t="shared" si="16"/>
        <v>0</v>
      </c>
      <c r="G705" s="298">
        <f t="shared" si="17"/>
        <v>0</v>
      </c>
    </row>
    <row r="706" spans="5:7" ht="11.25" customHeight="1">
      <c r="E706" s="99">
        <v>4120</v>
      </c>
      <c r="F706" s="97">
        <f t="shared" si="16"/>
        <v>662823</v>
      </c>
      <c r="G706" s="298">
        <f t="shared" si="17"/>
        <v>653230.95</v>
      </c>
    </row>
    <row r="707" spans="5:7" ht="11.25" customHeight="1">
      <c r="E707" s="99">
        <v>4128</v>
      </c>
      <c r="F707" s="97">
        <f t="shared" si="16"/>
        <v>600</v>
      </c>
      <c r="G707" s="298">
        <f t="shared" si="17"/>
        <v>599.8</v>
      </c>
    </row>
    <row r="708" spans="5:7" ht="11.25" customHeight="1">
      <c r="E708" s="99">
        <v>4129</v>
      </c>
      <c r="F708" s="97">
        <f t="shared" si="16"/>
        <v>0</v>
      </c>
      <c r="G708" s="298">
        <f t="shared" si="17"/>
        <v>0</v>
      </c>
    </row>
    <row r="709" spans="5:7" ht="11.25" customHeight="1">
      <c r="E709" s="98">
        <v>4130</v>
      </c>
      <c r="F709" s="97">
        <f t="shared" si="16"/>
        <v>968184</v>
      </c>
      <c r="G709" s="298">
        <f t="shared" si="17"/>
        <v>966073.2000000001</v>
      </c>
    </row>
    <row r="710" spans="5:7" ht="11.25" customHeight="1">
      <c r="E710" s="98">
        <v>4140</v>
      </c>
      <c r="F710" s="97">
        <f t="shared" si="16"/>
        <v>49490</v>
      </c>
      <c r="G710" s="298">
        <f t="shared" si="17"/>
        <v>43882</v>
      </c>
    </row>
    <row r="711" spans="5:7" ht="11.25" customHeight="1">
      <c r="E711" s="98">
        <v>4170</v>
      </c>
      <c r="F711" s="97">
        <f t="shared" si="16"/>
        <v>410292</v>
      </c>
      <c r="G711" s="298">
        <f t="shared" si="17"/>
        <v>405316.17999999993</v>
      </c>
    </row>
    <row r="712" spans="5:7" ht="11.25" customHeight="1">
      <c r="E712" s="98">
        <v>4178</v>
      </c>
      <c r="F712" s="97">
        <f t="shared" si="16"/>
        <v>135680</v>
      </c>
      <c r="G712" s="298">
        <f t="shared" si="17"/>
        <v>135630</v>
      </c>
    </row>
    <row r="713" spans="5:7" ht="11.25" customHeight="1">
      <c r="E713" s="98">
        <v>4180</v>
      </c>
      <c r="F713" s="97">
        <f t="shared" si="16"/>
        <v>87773</v>
      </c>
      <c r="G713" s="298">
        <f t="shared" si="17"/>
        <v>87772.39</v>
      </c>
    </row>
    <row r="714" spans="5:7" ht="11.25" customHeight="1">
      <c r="E714" s="98">
        <v>4210</v>
      </c>
      <c r="F714" s="97">
        <f t="shared" si="16"/>
        <v>1969041</v>
      </c>
      <c r="G714" s="298">
        <f t="shared" si="17"/>
        <v>1851775.78</v>
      </c>
    </row>
    <row r="715" spans="5:7" ht="11.25" customHeight="1">
      <c r="E715" s="98">
        <v>4217</v>
      </c>
      <c r="F715" s="97">
        <f t="shared" si="16"/>
        <v>0</v>
      </c>
      <c r="G715" s="298">
        <f t="shared" si="17"/>
        <v>0</v>
      </c>
    </row>
    <row r="716" spans="5:7" ht="11.25" customHeight="1">
      <c r="E716" s="98">
        <v>4218</v>
      </c>
      <c r="F716" s="97">
        <f t="shared" si="16"/>
        <v>8906</v>
      </c>
      <c r="G716" s="298">
        <f t="shared" si="17"/>
        <v>8869.42</v>
      </c>
    </row>
    <row r="717" spans="5:7" ht="11.25" customHeight="1">
      <c r="E717" s="98">
        <v>4219</v>
      </c>
      <c r="F717" s="97">
        <f t="shared" si="16"/>
        <v>18394</v>
      </c>
      <c r="G717" s="298">
        <f t="shared" si="17"/>
        <v>18394</v>
      </c>
    </row>
    <row r="718" spans="5:7" ht="11.25" customHeight="1">
      <c r="E718" s="98">
        <v>4220</v>
      </c>
      <c r="F718" s="97">
        <f t="shared" si="16"/>
        <v>580570</v>
      </c>
      <c r="G718" s="298">
        <f t="shared" si="17"/>
        <v>577578.45</v>
      </c>
    </row>
    <row r="719" spans="5:7" ht="11.25" customHeight="1">
      <c r="E719" s="98">
        <v>4230</v>
      </c>
      <c r="F719" s="97">
        <f t="shared" si="16"/>
        <v>100975</v>
      </c>
      <c r="G719" s="298">
        <f t="shared" si="17"/>
        <v>100954.42</v>
      </c>
    </row>
    <row r="720" spans="5:7" ht="11.25" customHeight="1">
      <c r="E720" s="98">
        <v>4240</v>
      </c>
      <c r="F720" s="97">
        <f t="shared" si="16"/>
        <v>75430</v>
      </c>
      <c r="G720" s="298">
        <f t="shared" si="17"/>
        <v>75186</v>
      </c>
    </row>
    <row r="721" spans="5:7" ht="11.25" customHeight="1">
      <c r="E721" s="98">
        <v>4247</v>
      </c>
      <c r="F721" s="97">
        <f t="shared" si="16"/>
        <v>0</v>
      </c>
      <c r="G721" s="298">
        <f t="shared" si="17"/>
        <v>0</v>
      </c>
    </row>
    <row r="722" spans="5:7" ht="11.25" customHeight="1">
      <c r="E722" s="98">
        <v>4250</v>
      </c>
      <c r="F722" s="97">
        <f aca="true" t="shared" si="18" ref="F722:F754">SUMIF($D$7:$D$614,+E722,$F$7:$F$614)</f>
        <v>0</v>
      </c>
      <c r="G722" s="298">
        <f aca="true" t="shared" si="19" ref="G722:G754">SUMIF($D$7:$D$614,+E722,$G$7:$G$614)</f>
        <v>0</v>
      </c>
    </row>
    <row r="723" spans="5:7" ht="11.25" customHeight="1">
      <c r="E723" s="98">
        <v>4260</v>
      </c>
      <c r="F723" s="97">
        <f t="shared" si="18"/>
        <v>1466619</v>
      </c>
      <c r="G723" s="298">
        <f t="shared" si="19"/>
        <v>1431736.3900000001</v>
      </c>
    </row>
    <row r="724" spans="5:7" ht="11.25" customHeight="1">
      <c r="E724" s="98">
        <v>4270</v>
      </c>
      <c r="F724" s="97">
        <f t="shared" si="18"/>
        <v>2548711</v>
      </c>
      <c r="G724" s="298">
        <f t="shared" si="19"/>
        <v>2533117.1199999996</v>
      </c>
    </row>
    <row r="725" spans="5:7" ht="11.25" customHeight="1">
      <c r="E725" s="98">
        <v>4280</v>
      </c>
      <c r="F725" s="97">
        <f t="shared" si="18"/>
        <v>31451</v>
      </c>
      <c r="G725" s="298">
        <f t="shared" si="19"/>
        <v>29978.5</v>
      </c>
    </row>
    <row r="726" spans="5:7" ht="11.25" customHeight="1">
      <c r="E726" s="98">
        <v>4290</v>
      </c>
      <c r="F726" s="97">
        <f t="shared" si="18"/>
        <v>0</v>
      </c>
      <c r="G726" s="298">
        <f t="shared" si="19"/>
        <v>0</v>
      </c>
    </row>
    <row r="727" spans="5:7" ht="11.25" customHeight="1">
      <c r="E727" s="98">
        <v>4300</v>
      </c>
      <c r="F727" s="97">
        <f t="shared" si="18"/>
        <v>4013629</v>
      </c>
      <c r="G727" s="298">
        <f t="shared" si="19"/>
        <v>3829714.6000000006</v>
      </c>
    </row>
    <row r="728" spans="5:7" ht="11.25" customHeight="1">
      <c r="E728" s="98">
        <v>4307</v>
      </c>
      <c r="F728" s="97">
        <f t="shared" si="18"/>
        <v>0</v>
      </c>
      <c r="G728" s="298">
        <f t="shared" si="19"/>
        <v>0</v>
      </c>
    </row>
    <row r="729" spans="5:7" ht="11.25" customHeight="1">
      <c r="E729" s="98">
        <v>4308</v>
      </c>
      <c r="F729" s="97">
        <f t="shared" si="18"/>
        <v>48165</v>
      </c>
      <c r="G729" s="298">
        <f t="shared" si="19"/>
        <v>48162.74</v>
      </c>
    </row>
    <row r="730" spans="5:7" ht="11.25" customHeight="1">
      <c r="E730" s="98">
        <v>4309</v>
      </c>
      <c r="F730" s="97">
        <f t="shared" si="18"/>
        <v>0</v>
      </c>
      <c r="G730" s="298">
        <f t="shared" si="19"/>
        <v>0</v>
      </c>
    </row>
    <row r="731" spans="5:7" ht="11.25" customHeight="1">
      <c r="E731" s="98">
        <v>4350</v>
      </c>
      <c r="F731" s="97">
        <f t="shared" si="18"/>
        <v>41548</v>
      </c>
      <c r="G731" s="298">
        <f t="shared" si="19"/>
        <v>40065.94</v>
      </c>
    </row>
    <row r="732" spans="5:7" ht="11.25" customHeight="1">
      <c r="E732" s="98">
        <v>4360</v>
      </c>
      <c r="F732" s="97">
        <f t="shared" si="18"/>
        <v>31412</v>
      </c>
      <c r="G732" s="298">
        <f t="shared" si="19"/>
        <v>30588.11</v>
      </c>
    </row>
    <row r="733" spans="5:7" ht="11.25" customHeight="1">
      <c r="E733" s="98">
        <v>4370</v>
      </c>
      <c r="F733" s="97">
        <f t="shared" si="18"/>
        <v>126159</v>
      </c>
      <c r="G733" s="298">
        <f t="shared" si="19"/>
        <v>118995.14000000001</v>
      </c>
    </row>
    <row r="734" spans="5:7" ht="11.25" customHeight="1">
      <c r="E734" s="98">
        <v>4380</v>
      </c>
      <c r="F734" s="97">
        <f t="shared" si="18"/>
        <v>2000</v>
      </c>
      <c r="G734" s="298">
        <f t="shared" si="19"/>
        <v>723.2</v>
      </c>
    </row>
    <row r="735" spans="5:7" ht="11.25" customHeight="1">
      <c r="E735" s="98">
        <v>4400</v>
      </c>
      <c r="F735" s="97">
        <f t="shared" si="18"/>
        <v>310043</v>
      </c>
      <c r="G735" s="298">
        <f t="shared" si="19"/>
        <v>308394.85</v>
      </c>
    </row>
    <row r="736" spans="5:7" ht="11.25" customHeight="1">
      <c r="E736" s="98">
        <v>4410</v>
      </c>
      <c r="F736" s="97">
        <f t="shared" si="18"/>
        <v>103254</v>
      </c>
      <c r="G736" s="298">
        <f t="shared" si="19"/>
        <v>94987.97999999998</v>
      </c>
    </row>
    <row r="737" spans="5:7" ht="11.25" customHeight="1">
      <c r="E737" s="98">
        <v>4420</v>
      </c>
      <c r="F737" s="97">
        <f t="shared" si="18"/>
        <v>10032</v>
      </c>
      <c r="G737" s="298">
        <f t="shared" si="19"/>
        <v>7008.96</v>
      </c>
    </row>
    <row r="738" spans="5:7" ht="11.25" customHeight="1">
      <c r="E738" s="98">
        <v>4427</v>
      </c>
      <c r="F738" s="97">
        <f t="shared" si="18"/>
        <v>0</v>
      </c>
      <c r="G738" s="298">
        <f t="shared" si="19"/>
        <v>0</v>
      </c>
    </row>
    <row r="739" spans="5:7" ht="11.25" customHeight="1">
      <c r="E739" s="98">
        <v>4430</v>
      </c>
      <c r="F739" s="97">
        <f t="shared" si="18"/>
        <v>150249</v>
      </c>
      <c r="G739" s="298">
        <f t="shared" si="19"/>
        <v>142146.18</v>
      </c>
    </row>
    <row r="740" spans="5:7" ht="11.25" customHeight="1">
      <c r="E740" s="98">
        <v>4440</v>
      </c>
      <c r="F740" s="97">
        <f t="shared" si="18"/>
        <v>1293824</v>
      </c>
      <c r="G740" s="298">
        <f t="shared" si="19"/>
        <v>1293778.5699999998</v>
      </c>
    </row>
    <row r="741" spans="5:7" ht="11.25" customHeight="1">
      <c r="E741" s="98">
        <v>4480</v>
      </c>
      <c r="F741" s="97">
        <f t="shared" si="18"/>
        <v>38715</v>
      </c>
      <c r="G741" s="298">
        <f t="shared" si="19"/>
        <v>38584.76</v>
      </c>
    </row>
    <row r="742" spans="5:7" ht="11.25" customHeight="1">
      <c r="E742" s="98">
        <v>4500</v>
      </c>
      <c r="F742" s="97">
        <f t="shared" si="18"/>
        <v>0</v>
      </c>
      <c r="G742" s="298">
        <f t="shared" si="19"/>
        <v>0</v>
      </c>
    </row>
    <row r="743" spans="5:7" ht="11.25" customHeight="1">
      <c r="E743" s="98">
        <v>4510</v>
      </c>
      <c r="F743" s="97">
        <f t="shared" si="18"/>
        <v>339</v>
      </c>
      <c r="G743" s="298">
        <f t="shared" si="19"/>
        <v>338.4</v>
      </c>
    </row>
    <row r="744" spans="5:7" ht="11.25" customHeight="1">
      <c r="E744" s="98">
        <v>4520</v>
      </c>
      <c r="F744" s="97">
        <f t="shared" si="18"/>
        <v>14588</v>
      </c>
      <c r="G744" s="298">
        <f t="shared" si="19"/>
        <v>14586.04</v>
      </c>
    </row>
    <row r="745" spans="5:7" ht="11.25" customHeight="1">
      <c r="E745" s="98">
        <v>4550</v>
      </c>
      <c r="F745" s="97">
        <f t="shared" si="18"/>
        <v>4000</v>
      </c>
      <c r="G745" s="298">
        <f t="shared" si="19"/>
        <v>874</v>
      </c>
    </row>
    <row r="746" spans="5:7" ht="11.25" customHeight="1">
      <c r="E746" s="98">
        <v>4560</v>
      </c>
      <c r="F746" s="97">
        <f t="shared" si="18"/>
        <v>0</v>
      </c>
      <c r="G746" s="298">
        <f t="shared" si="19"/>
        <v>0</v>
      </c>
    </row>
    <row r="747" spans="5:7" ht="11.25" customHeight="1">
      <c r="E747" s="98">
        <v>4570</v>
      </c>
      <c r="F747" s="97">
        <f t="shared" si="18"/>
        <v>0</v>
      </c>
      <c r="G747" s="298">
        <f t="shared" si="19"/>
        <v>0</v>
      </c>
    </row>
    <row r="748" spans="5:7" ht="11.25" customHeight="1">
      <c r="E748" s="98">
        <v>4580</v>
      </c>
      <c r="F748" s="97">
        <f t="shared" si="18"/>
        <v>0</v>
      </c>
      <c r="G748" s="298">
        <f t="shared" si="19"/>
        <v>0</v>
      </c>
    </row>
    <row r="749" spans="5:7" ht="11.25" customHeight="1">
      <c r="E749" s="98">
        <v>4590</v>
      </c>
      <c r="F749" s="97">
        <f t="shared" si="18"/>
        <v>0</v>
      </c>
      <c r="G749" s="298">
        <f t="shared" si="19"/>
        <v>0</v>
      </c>
    </row>
    <row r="750" spans="5:7" ht="11.25" customHeight="1">
      <c r="E750" s="98">
        <v>4600</v>
      </c>
      <c r="F750" s="97">
        <f t="shared" si="18"/>
        <v>0</v>
      </c>
      <c r="G750" s="298">
        <f t="shared" si="19"/>
        <v>0</v>
      </c>
    </row>
    <row r="751" spans="5:7" ht="11.25" customHeight="1">
      <c r="E751" s="98">
        <v>4610</v>
      </c>
      <c r="F751" s="97">
        <f t="shared" si="18"/>
        <v>829</v>
      </c>
      <c r="G751" s="298">
        <f t="shared" si="19"/>
        <v>369.15</v>
      </c>
    </row>
    <row r="752" spans="5:7" ht="11.25" customHeight="1">
      <c r="E752" s="98">
        <v>4700</v>
      </c>
      <c r="F752" s="97">
        <f t="shared" si="18"/>
        <v>57616</v>
      </c>
      <c r="G752" s="298">
        <f t="shared" si="19"/>
        <v>32079.579999999998</v>
      </c>
    </row>
    <row r="753" spans="5:7" ht="11.25" customHeight="1">
      <c r="E753" s="98">
        <v>4740</v>
      </c>
      <c r="F753" s="97">
        <f t="shared" si="18"/>
        <v>35727</v>
      </c>
      <c r="G753" s="298">
        <f t="shared" si="19"/>
        <v>34571.41</v>
      </c>
    </row>
    <row r="754" spans="5:7" ht="11.25" customHeight="1">
      <c r="E754" s="98">
        <v>4748</v>
      </c>
      <c r="F754" s="97">
        <f t="shared" si="18"/>
        <v>1080</v>
      </c>
      <c r="G754" s="298">
        <f t="shared" si="19"/>
        <v>1079.91</v>
      </c>
    </row>
    <row r="755" spans="5:7" ht="11.25" customHeight="1">
      <c r="E755" s="98">
        <v>4750</v>
      </c>
      <c r="F755" s="97">
        <f aca="true" t="shared" si="20" ref="F755:F770">SUMIF($D$7:$D$614,+E755,$F$7:$F$614)</f>
        <v>146859</v>
      </c>
      <c r="G755" s="298">
        <f aca="true" t="shared" si="21" ref="G755:G770">SUMIF($D$7:$D$614,+E755,$G$7:$G$614)</f>
        <v>139404.71000000002</v>
      </c>
    </row>
    <row r="756" spans="5:7" ht="11.25" customHeight="1">
      <c r="E756" s="98">
        <v>4758</v>
      </c>
      <c r="F756" s="97">
        <f t="shared" si="20"/>
        <v>4250</v>
      </c>
      <c r="G756" s="298">
        <f t="shared" si="21"/>
        <v>4250</v>
      </c>
    </row>
    <row r="757" spans="5:7" ht="11.25" customHeight="1">
      <c r="E757" s="102">
        <v>6010</v>
      </c>
      <c r="F757" s="97">
        <f t="shared" si="20"/>
        <v>0</v>
      </c>
      <c r="G757" s="298">
        <f t="shared" si="21"/>
        <v>0</v>
      </c>
    </row>
    <row r="758" spans="5:8" ht="11.25" customHeight="1">
      <c r="E758" s="100">
        <v>6050</v>
      </c>
      <c r="F758" s="97">
        <f t="shared" si="20"/>
        <v>6457051</v>
      </c>
      <c r="G758" s="298">
        <f t="shared" si="21"/>
        <v>5846004.350000001</v>
      </c>
      <c r="H758" s="81" t="e">
        <f>SUM(#REF!,#REF!)</f>
        <v>#REF!</v>
      </c>
    </row>
    <row r="759" spans="5:7" ht="11.25" customHeight="1">
      <c r="E759" s="100">
        <v>6052</v>
      </c>
      <c r="F759" s="97">
        <f t="shared" si="20"/>
        <v>0</v>
      </c>
      <c r="G759" s="298">
        <f t="shared" si="21"/>
        <v>0</v>
      </c>
    </row>
    <row r="760" spans="5:7" ht="11.25" customHeight="1">
      <c r="E760" s="100">
        <v>6060</v>
      </c>
      <c r="F760" s="97">
        <f t="shared" si="20"/>
        <v>755704</v>
      </c>
      <c r="G760" s="298">
        <f t="shared" si="21"/>
        <v>749028.93</v>
      </c>
    </row>
    <row r="761" spans="5:7" ht="11.25" customHeight="1">
      <c r="E761" s="100">
        <v>6068</v>
      </c>
      <c r="F761" s="97">
        <f t="shared" si="20"/>
        <v>47500</v>
      </c>
      <c r="G761" s="298">
        <f t="shared" si="21"/>
        <v>47500</v>
      </c>
    </row>
    <row r="762" spans="5:7" ht="11.25" customHeight="1">
      <c r="E762" s="100">
        <v>6069</v>
      </c>
      <c r="F762" s="97">
        <f t="shared" si="20"/>
        <v>7800</v>
      </c>
      <c r="G762" s="298">
        <f t="shared" si="21"/>
        <v>7800</v>
      </c>
    </row>
    <row r="763" spans="5:7" ht="11.25" customHeight="1">
      <c r="E763" s="100">
        <v>6170</v>
      </c>
      <c r="F763" s="97">
        <f t="shared" si="20"/>
        <v>0</v>
      </c>
      <c r="G763" s="298">
        <f t="shared" si="21"/>
        <v>0</v>
      </c>
    </row>
    <row r="764" spans="5:7" ht="11.25" customHeight="1">
      <c r="E764" s="100">
        <v>6220</v>
      </c>
      <c r="F764" s="97">
        <f t="shared" si="20"/>
        <v>80000</v>
      </c>
      <c r="G764" s="298">
        <f t="shared" si="21"/>
        <v>80000</v>
      </c>
    </row>
    <row r="765" spans="5:7" ht="11.25" customHeight="1">
      <c r="E765" s="100">
        <v>6238</v>
      </c>
      <c r="F765" s="97">
        <f t="shared" si="20"/>
        <v>0</v>
      </c>
      <c r="G765" s="298">
        <f t="shared" si="21"/>
        <v>0</v>
      </c>
    </row>
    <row r="766" spans="5:7" ht="11.25" customHeight="1">
      <c r="E766" s="100">
        <v>6300</v>
      </c>
      <c r="F766" s="97">
        <f t="shared" si="20"/>
        <v>1170000</v>
      </c>
      <c r="G766" s="298">
        <f t="shared" si="21"/>
        <v>1170000</v>
      </c>
    </row>
    <row r="767" spans="5:7" ht="11.25" customHeight="1">
      <c r="E767" s="100">
        <v>6610</v>
      </c>
      <c r="F767" s="97">
        <f t="shared" si="20"/>
        <v>0</v>
      </c>
      <c r="G767" s="298">
        <f t="shared" si="21"/>
        <v>0</v>
      </c>
    </row>
    <row r="768" spans="5:7" ht="11.25" customHeight="1">
      <c r="E768" s="98">
        <v>8070</v>
      </c>
      <c r="F768" s="97">
        <f t="shared" si="20"/>
        <v>790000</v>
      </c>
      <c r="G768" s="298">
        <f t="shared" si="21"/>
        <v>776187.61</v>
      </c>
    </row>
    <row r="769" spans="5:7" ht="11.25" customHeight="1">
      <c r="E769" s="102">
        <v>6800</v>
      </c>
      <c r="F769" s="97">
        <f t="shared" si="20"/>
        <v>25000</v>
      </c>
      <c r="G769" s="298">
        <f t="shared" si="21"/>
        <v>0</v>
      </c>
    </row>
    <row r="770" spans="5:7" ht="11.25" customHeight="1">
      <c r="E770" s="98">
        <v>4810</v>
      </c>
      <c r="F770" s="97">
        <f t="shared" si="20"/>
        <v>162181</v>
      </c>
      <c r="G770" s="298">
        <f t="shared" si="21"/>
        <v>0</v>
      </c>
    </row>
    <row r="771" spans="5:7" ht="11.25" customHeight="1">
      <c r="E771" s="98"/>
      <c r="F771" s="101">
        <f>SUM(F657:F770)</f>
        <v>61155925</v>
      </c>
      <c r="G771" s="356">
        <f>SUM(G657:G770)</f>
        <v>59620428.45</v>
      </c>
    </row>
    <row r="772" spans="5:7" ht="11.25" customHeight="1">
      <c r="E772" s="97" t="s">
        <v>126</v>
      </c>
      <c r="F772" s="109">
        <f>SUM(F757:F767,F769)</f>
        <v>8543055</v>
      </c>
      <c r="G772" s="357">
        <f>SUM(G757:G767,G769)</f>
        <v>7900333.28</v>
      </c>
    </row>
    <row r="773" spans="5:7" ht="11.25" customHeight="1">
      <c r="E773" s="81" t="s">
        <v>127</v>
      </c>
      <c r="F773" s="81">
        <f>F771-F772</f>
        <v>52612870</v>
      </c>
      <c r="G773" s="358">
        <f>G771-G772</f>
        <v>51720095.17</v>
      </c>
    </row>
    <row r="775" spans="5:8" ht="11.25" customHeight="1">
      <c r="E775" t="s">
        <v>128</v>
      </c>
      <c r="F775" s="81">
        <f>SUM(F757:F767,F769)</f>
        <v>8543055</v>
      </c>
      <c r="G775" s="358">
        <f>SUM(G757:G767,G769)</f>
        <v>7900333.28</v>
      </c>
      <c r="H775">
        <f>G775/F775</f>
        <v>0.9247667584956436</v>
      </c>
    </row>
  </sheetData>
  <sheetProtection/>
  <mergeCells count="19">
    <mergeCell ref="J488:J524"/>
    <mergeCell ref="J290:J328"/>
    <mergeCell ref="J329:J367"/>
    <mergeCell ref="J368:J409"/>
    <mergeCell ref="J410:J449"/>
    <mergeCell ref="J450:J487"/>
    <mergeCell ref="A3:H3"/>
    <mergeCell ref="C7:D7"/>
    <mergeCell ref="C6:D6"/>
    <mergeCell ref="J525:J565"/>
    <mergeCell ref="J566:J601"/>
    <mergeCell ref="J602:J643"/>
    <mergeCell ref="J1:J41"/>
    <mergeCell ref="J42:J82"/>
    <mergeCell ref="J83:J124"/>
    <mergeCell ref="J125:J166"/>
    <mergeCell ref="J167:J204"/>
    <mergeCell ref="J205:J246"/>
    <mergeCell ref="J247:J289"/>
  </mergeCells>
  <printOptions/>
  <pageMargins left="1.1811023622047245" right="0.5118110236220472" top="0.61" bottom="0.17" header="0.61" footer="0.1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elag</cp:lastModifiedBy>
  <cp:lastPrinted>2009-03-11T06:46:18Z</cp:lastPrinted>
  <dcterms:created xsi:type="dcterms:W3CDTF">2002-11-04T08:37:42Z</dcterms:created>
  <dcterms:modified xsi:type="dcterms:W3CDTF">2009-03-13T12:39:23Z</dcterms:modified>
  <cp:category/>
  <cp:version/>
  <cp:contentType/>
  <cp:contentStatus/>
</cp:coreProperties>
</file>