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<sst xmlns="http://schemas.openxmlformats.org/spreadsheetml/2006/main" count="79" uniqueCount="49">
  <si>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Lp.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</si>
  <si>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</si>
  <si>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</si>
  <si>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</si>
  <si>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</si>
  <si>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</si>
  <si>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od</t>
  </si>
  <si>
    <t>do</t>
  </si>
  <si>
    <t>...</t>
  </si>
  <si>
    <t>Przedsięwzięcia ogółem</t>
  </si>
  <si>
    <t>- wydatki bieżące</t>
  </si>
  <si>
    <t>- wydatki majątkowe</t>
  </si>
  <si>
    <t>1.</t>
  </si>
  <si>
    <t>programy, projekty lub zadania (razem)</t>
  </si>
  <si>
    <t>a</t>
  </si>
  <si>
    <t>programy, projekty lub zadania związane z programami realizowanymi z udziałem środków, o których mowa w art. 5 ust. 1 pkt 2 i 3 (razem)</t>
  </si>
  <si>
    <t>Program 1 ogółem</t>
  </si>
  <si>
    <t>Zarząd Powiatu</t>
  </si>
  <si>
    <t>Program 2 ogółem</t>
  </si>
  <si>
    <t>PZD Gostyń</t>
  </si>
  <si>
    <t>- wyszczególnienie wydatków na program Przebudowa drogi nr 4803 P Poniec- granica powiatu</t>
  </si>
  <si>
    <t>Program 3 ogółem</t>
  </si>
  <si>
    <t>- wyszczególnienie wydatków na program Mlodzi specjaliści</t>
  </si>
  <si>
    <t>b</t>
  </si>
  <si>
    <t>programy, projekty lub zadania związane z umowami partnerstwa publiczno-prywatnego (razem)</t>
  </si>
  <si>
    <t>- wyszczególnienie wydatków na program</t>
  </si>
  <si>
    <t>c</t>
  </si>
  <si>
    <t>programy, projekty lub zadania - inne niż wymienione w lit. a i b (razem)</t>
  </si>
  <si>
    <t>- wyszczególnienie wydatków na program  Przebudowa drogi nr 4093 P Grabonóg Piaski</t>
  </si>
  <si>
    <t>- wyszczególnienie wydatków na program Budowa pawilonu w DPS w Zimnowodzie</t>
  </si>
  <si>
    <t>- wyszczególnienie wydatków na program Z Napoleonem do Wielkopolski</t>
  </si>
  <si>
    <t>2.</t>
  </si>
  <si>
    <t>umowy, których realizacja w roku budżetowym i latach następnych jest niezbędna dla zapewnienia ciągłości działania jednostki i których płatności przypadają w okresie dłuższym niż rok</t>
  </si>
  <si>
    <t>Umowa 1 ogółem</t>
  </si>
  <si>
    <t>3.</t>
  </si>
  <si>
    <t>gwarancje i poręczenia udzielane przez jednostki samorządu terytorialnego (razem)</t>
  </si>
  <si>
    <t>- wyszczególnienie wydatków na program Poręczenie kredytu dla SP ZOZ na zakup tomografu komuterowego</t>
  </si>
  <si>
    <t>Umowa 2 ogółem</t>
  </si>
  <si>
    <t>Limit zobowiązań</t>
  </si>
  <si>
    <t>SP ZOZ Gostyń</t>
  </si>
  <si>
    <t>Program 4 ogółem</t>
  </si>
  <si>
    <t>- wyszczególnienie wydatków na program Budowa ronda na skrzyżowaniu drogi wojewódzkiej 434 z drogą powiatową 4930P</t>
  </si>
  <si>
    <t>Program 5 ogółem</t>
  </si>
  <si>
    <t>- wyszczególnienie wydatków na umowę Ubezpieczenie majątku Powiatu Gostyńskiego</t>
  </si>
  <si>
    <t>- wyszczególnienie wydatków na program Zakup samochodu dla KPPSP w Gostyniu</t>
  </si>
  <si>
    <t>- wyszczególnienie wydatków na program Przebudowa wraz z rozbudową SP ZOZ w Gostyniu</t>
  </si>
  <si>
    <t>Załącznik nr 2. Wykaz przedsięwzięć do WPF na lata 2012-2016</t>
  </si>
  <si>
    <t>- wyszczególnienie wydatków na umowy z osobami pełniącymi role pogotowia rodzinnego oraz rodzin zawodowych</t>
  </si>
  <si>
    <t>Załacznik Nr 2 do Uchwały Nr XVIII/167/12 Rady Powiatu Gostyńskiego z dnia 28 czerwca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</si>
</sst>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7"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21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21" borderId="13" xfId="0" applyNumberFormat="1" applyFont="1" applyFill="1" applyBorder="1" applyAlignment="1">
      <alignment horizontal="center" vertical="center" wrapText="1"/>
    </xf>
    <xf numFmtId="0" fontId="1" fillId="21" borderId="14" xfId="0" applyNumberFormat="1" applyFont="1" applyFill="1" applyBorder="1" applyAlignment="1">
      <alignment horizontal="center" vertical="center" wrapText="1"/>
    </xf>
    <xf numFmtId="0" fontId="1" fillId="21" borderId="15" xfId="0" applyNumberFormat="1" applyFont="1" applyFill="1" applyBorder="1" applyAlignment="1">
      <alignment horizontal="center" vertical="center"/>
    </xf>
    <xf numFmtId="0" fontId="1" fillId="21" borderId="16" xfId="0" applyNumberFormat="1" applyFont="1" applyFill="1" applyBorder="1" applyAlignment="1">
      <alignment horizontal="center" vertical="center"/>
    </xf>
    <xf numFmtId="0" fontId="1" fillId="21" borderId="17" xfId="0" applyNumberFormat="1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J3" sqref="J3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6.69921875" style="0" customWidth="1"/>
    <col min="4" max="4" width="6" style="0" customWidth="1"/>
    <col min="5" max="5" width="5.3984375" style="0" customWidth="1"/>
    <col min="6" max="6" width="11.09765625" style="0" customWidth="1"/>
    <col min="7" max="7" width="9.8984375" style="0" customWidth="1"/>
    <col min="8" max="8" width="10.09765625" style="0" customWidth="1"/>
    <col min="9" max="9" width="8.5" style="0" customWidth="1"/>
    <col min="10" max="10" width="9.09765625" style="0" customWidth="1"/>
    <col min="11" max="11" width="10" style="0" customWidth="1"/>
    <col min="12" max="21" width="0" style="0" hidden="1" customWidth="1"/>
    <col min="22" max="22" width="9.69921875" style="0" customWidth="1"/>
  </cols>
  <sheetData>
    <row r="1" spans="1:22" ht="14.25">
      <c r="A1" s="25"/>
      <c r="B1" s="25"/>
      <c r="J1" s="26" t="s">
        <v>48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0:22" ht="33.75" customHeight="1"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4.25" customHeight="1">
      <c r="A3" s="36" t="s">
        <v>46</v>
      </c>
      <c r="B3" s="36"/>
      <c r="C3" s="36"/>
      <c r="D3" s="36"/>
      <c r="E3" s="36"/>
      <c r="F3" s="3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 customHeight="1">
      <c r="A4" s="37" t="s">
        <v>0</v>
      </c>
      <c r="B4" s="35" t="s">
        <v>1</v>
      </c>
      <c r="C4" s="35" t="s">
        <v>2</v>
      </c>
      <c r="D4" s="35" t="s">
        <v>3</v>
      </c>
      <c r="E4" s="35"/>
      <c r="F4" s="30" t="s">
        <v>4</v>
      </c>
      <c r="G4" s="32" t="s">
        <v>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  <c r="V4" s="30" t="s">
        <v>38</v>
      </c>
    </row>
    <row r="5" spans="1:22" ht="14.25">
      <c r="A5" s="37"/>
      <c r="B5" s="35"/>
      <c r="C5" s="35"/>
      <c r="D5" s="10" t="s">
        <v>6</v>
      </c>
      <c r="E5" s="9" t="s">
        <v>7</v>
      </c>
      <c r="F5" s="31"/>
      <c r="G5" s="7">
        <v>2012</v>
      </c>
      <c r="H5" s="7">
        <f>G5+1</f>
        <v>2013</v>
      </c>
      <c r="I5" s="7">
        <f aca="true" t="shared" si="0" ref="I5:T5">H5+1</f>
        <v>2014</v>
      </c>
      <c r="J5" s="7">
        <f t="shared" si="0"/>
        <v>2015</v>
      </c>
      <c r="K5" s="7">
        <f t="shared" si="0"/>
        <v>2016</v>
      </c>
      <c r="L5" s="7">
        <f t="shared" si="0"/>
        <v>2017</v>
      </c>
      <c r="M5" s="7">
        <f t="shared" si="0"/>
        <v>2018</v>
      </c>
      <c r="N5" s="7">
        <f t="shared" si="0"/>
        <v>2019</v>
      </c>
      <c r="O5" s="7">
        <f t="shared" si="0"/>
        <v>2020</v>
      </c>
      <c r="P5" s="7">
        <f t="shared" si="0"/>
        <v>2021</v>
      </c>
      <c r="Q5" s="7">
        <f t="shared" si="0"/>
        <v>2022</v>
      </c>
      <c r="R5" s="7">
        <f t="shared" si="0"/>
        <v>2023</v>
      </c>
      <c r="S5" s="7">
        <f t="shared" si="0"/>
        <v>2024</v>
      </c>
      <c r="T5" s="7">
        <f t="shared" si="0"/>
        <v>2025</v>
      </c>
      <c r="U5" s="7" t="s">
        <v>8</v>
      </c>
      <c r="V5" s="31"/>
    </row>
    <row r="6" spans="1:22" ht="14.25" customHeight="1">
      <c r="A6" s="1"/>
      <c r="B6" s="29" t="s">
        <v>9</v>
      </c>
      <c r="C6" s="29"/>
      <c r="D6" s="29"/>
      <c r="E6" s="29"/>
      <c r="F6" s="11">
        <f>F7+F8</f>
        <v>30849031</v>
      </c>
      <c r="G6" s="11">
        <f aca="true" t="shared" si="1" ref="G6:U6">G7+G8</f>
        <v>8890054</v>
      </c>
      <c r="H6" s="11">
        <f t="shared" si="1"/>
        <v>692975</v>
      </c>
      <c r="I6" s="11">
        <f t="shared" si="1"/>
        <v>662084</v>
      </c>
      <c r="J6" s="11">
        <f t="shared" si="1"/>
        <v>1962084</v>
      </c>
      <c r="K6" s="11">
        <f t="shared" si="1"/>
        <v>1662084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>SUM(V7:V8,)</f>
        <v>13219281</v>
      </c>
    </row>
    <row r="7" spans="1:22" ht="15" customHeight="1">
      <c r="A7" s="3"/>
      <c r="B7" s="28" t="s">
        <v>10</v>
      </c>
      <c r="C7" s="28"/>
      <c r="D7" s="28"/>
      <c r="E7" s="28"/>
      <c r="F7" s="12">
        <f aca="true" t="shared" si="2" ref="F7:U7">F10+F44+F51</f>
        <v>4769079</v>
      </c>
      <c r="G7" s="12">
        <f t="shared" si="2"/>
        <v>1281203</v>
      </c>
      <c r="H7" s="12">
        <f t="shared" si="2"/>
        <v>592975</v>
      </c>
      <c r="I7" s="12">
        <f t="shared" si="2"/>
        <v>262084</v>
      </c>
      <c r="J7" s="12">
        <f t="shared" si="2"/>
        <v>262084</v>
      </c>
      <c r="K7" s="12">
        <f t="shared" si="2"/>
        <v>262084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12">
        <f t="shared" si="2"/>
        <v>0</v>
      </c>
      <c r="T7" s="12">
        <f t="shared" si="2"/>
        <v>0</v>
      </c>
      <c r="U7" s="12">
        <f t="shared" si="2"/>
        <v>0</v>
      </c>
      <c r="V7" s="11">
        <f>V10+V44</f>
        <v>2010430</v>
      </c>
    </row>
    <row r="8" spans="1:22" ht="15" customHeight="1">
      <c r="A8" s="3"/>
      <c r="B8" s="28" t="s">
        <v>11</v>
      </c>
      <c r="C8" s="28"/>
      <c r="D8" s="28"/>
      <c r="E8" s="28"/>
      <c r="F8" s="12">
        <f>F11+F45</f>
        <v>26079952</v>
      </c>
      <c r="G8" s="12">
        <f aca="true" t="shared" si="3" ref="G8:U8">G11+G45</f>
        <v>7608851</v>
      </c>
      <c r="H8" s="12">
        <f t="shared" si="3"/>
        <v>100000</v>
      </c>
      <c r="I8" s="12">
        <f t="shared" si="3"/>
        <v>400000</v>
      </c>
      <c r="J8" s="12">
        <f t="shared" si="3"/>
        <v>1700000</v>
      </c>
      <c r="K8" s="12">
        <f t="shared" si="3"/>
        <v>1400000</v>
      </c>
      <c r="L8" s="12">
        <f t="shared" si="3"/>
        <v>0</v>
      </c>
      <c r="M8" s="12">
        <f t="shared" si="3"/>
        <v>0</v>
      </c>
      <c r="N8" s="12">
        <f t="shared" si="3"/>
        <v>0</v>
      </c>
      <c r="O8" s="12">
        <f t="shared" si="3"/>
        <v>0</v>
      </c>
      <c r="P8" s="12">
        <f t="shared" si="3"/>
        <v>0</v>
      </c>
      <c r="Q8" s="12">
        <f t="shared" si="3"/>
        <v>0</v>
      </c>
      <c r="R8" s="12">
        <f t="shared" si="3"/>
        <v>0</v>
      </c>
      <c r="S8" s="12">
        <f t="shared" si="3"/>
        <v>0</v>
      </c>
      <c r="T8" s="12">
        <f t="shared" si="3"/>
        <v>0</v>
      </c>
      <c r="U8" s="12">
        <f t="shared" si="3"/>
        <v>0</v>
      </c>
      <c r="V8" s="11">
        <f aca="true" t="shared" si="4" ref="V8:V55">SUM(G8:K8)</f>
        <v>11208851</v>
      </c>
    </row>
    <row r="9" spans="1:22" ht="14.25" customHeight="1">
      <c r="A9" s="1" t="s">
        <v>12</v>
      </c>
      <c r="B9" s="29" t="s">
        <v>13</v>
      </c>
      <c r="C9" s="29"/>
      <c r="D9" s="29"/>
      <c r="E9" s="29"/>
      <c r="F9" s="11">
        <f>F10+F11</f>
        <v>27331650</v>
      </c>
      <c r="G9" s="11">
        <f aca="true" t="shared" si="5" ref="G9:U9">G10+G11</f>
        <v>7958983</v>
      </c>
      <c r="H9" s="11">
        <f t="shared" si="5"/>
        <v>111904</v>
      </c>
      <c r="I9" s="11">
        <f t="shared" si="5"/>
        <v>400000</v>
      </c>
      <c r="J9" s="11">
        <f t="shared" si="5"/>
        <v>1700000</v>
      </c>
      <c r="K9" s="11">
        <f t="shared" si="5"/>
        <v>1400000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 t="shared" si="5"/>
        <v>0</v>
      </c>
      <c r="Q9" s="11">
        <f t="shared" si="5"/>
        <v>0</v>
      </c>
      <c r="R9" s="11">
        <f t="shared" si="5"/>
        <v>0</v>
      </c>
      <c r="S9" s="11">
        <f t="shared" si="5"/>
        <v>0</v>
      </c>
      <c r="T9" s="11">
        <f t="shared" si="5"/>
        <v>0</v>
      </c>
      <c r="U9" s="11">
        <f t="shared" si="5"/>
        <v>0</v>
      </c>
      <c r="V9" s="11">
        <f t="shared" si="4"/>
        <v>11570887</v>
      </c>
    </row>
    <row r="10" spans="1:22" ht="15" customHeight="1">
      <c r="A10" s="3"/>
      <c r="B10" s="28" t="s">
        <v>10</v>
      </c>
      <c r="C10" s="28"/>
      <c r="D10" s="28"/>
      <c r="E10" s="28"/>
      <c r="F10" s="12">
        <f aca="true" t="shared" si="6" ref="F10:U11">F13+F23+F31</f>
        <v>1251698</v>
      </c>
      <c r="G10" s="12">
        <f t="shared" si="6"/>
        <v>350132</v>
      </c>
      <c r="H10" s="12">
        <f t="shared" si="6"/>
        <v>11904</v>
      </c>
      <c r="I10" s="12">
        <f t="shared" si="6"/>
        <v>0</v>
      </c>
      <c r="J10" s="12">
        <f t="shared" si="6"/>
        <v>0</v>
      </c>
      <c r="K10" s="12">
        <f t="shared" si="6"/>
        <v>0</v>
      </c>
      <c r="L10" s="12">
        <f t="shared" si="6"/>
        <v>0</v>
      </c>
      <c r="M10" s="12">
        <f t="shared" si="6"/>
        <v>0</v>
      </c>
      <c r="N10" s="12">
        <f t="shared" si="6"/>
        <v>0</v>
      </c>
      <c r="O10" s="12">
        <f t="shared" si="6"/>
        <v>0</v>
      </c>
      <c r="P10" s="12">
        <f t="shared" si="6"/>
        <v>0</v>
      </c>
      <c r="Q10" s="12">
        <f t="shared" si="6"/>
        <v>0</v>
      </c>
      <c r="R10" s="12">
        <f t="shared" si="6"/>
        <v>0</v>
      </c>
      <c r="S10" s="12">
        <f t="shared" si="6"/>
        <v>0</v>
      </c>
      <c r="T10" s="12">
        <f t="shared" si="6"/>
        <v>0</v>
      </c>
      <c r="U10" s="12">
        <f t="shared" si="6"/>
        <v>0</v>
      </c>
      <c r="V10" s="11">
        <f t="shared" si="4"/>
        <v>362036</v>
      </c>
    </row>
    <row r="11" spans="1:22" ht="15" customHeight="1">
      <c r="A11" s="3"/>
      <c r="B11" s="28" t="s">
        <v>11</v>
      </c>
      <c r="C11" s="28"/>
      <c r="D11" s="28"/>
      <c r="E11" s="28"/>
      <c r="F11" s="12">
        <f t="shared" si="6"/>
        <v>26079952</v>
      </c>
      <c r="G11" s="12">
        <f t="shared" si="6"/>
        <v>7608851</v>
      </c>
      <c r="H11" s="12">
        <f t="shared" si="6"/>
        <v>100000</v>
      </c>
      <c r="I11" s="12">
        <f t="shared" si="6"/>
        <v>400000</v>
      </c>
      <c r="J11" s="12">
        <f t="shared" si="6"/>
        <v>1700000</v>
      </c>
      <c r="K11" s="12">
        <f t="shared" si="6"/>
        <v>1400000</v>
      </c>
      <c r="L11" s="12">
        <f t="shared" si="6"/>
        <v>0</v>
      </c>
      <c r="M11" s="12">
        <f t="shared" si="6"/>
        <v>0</v>
      </c>
      <c r="N11" s="12">
        <f t="shared" si="6"/>
        <v>0</v>
      </c>
      <c r="O11" s="12">
        <f t="shared" si="6"/>
        <v>0</v>
      </c>
      <c r="P11" s="12">
        <f t="shared" si="6"/>
        <v>0</v>
      </c>
      <c r="Q11" s="12">
        <f t="shared" si="6"/>
        <v>0</v>
      </c>
      <c r="R11" s="12">
        <f t="shared" si="6"/>
        <v>0</v>
      </c>
      <c r="S11" s="12">
        <f t="shared" si="6"/>
        <v>0</v>
      </c>
      <c r="T11" s="12">
        <f t="shared" si="6"/>
        <v>0</v>
      </c>
      <c r="U11" s="12">
        <f t="shared" si="6"/>
        <v>0</v>
      </c>
      <c r="V11" s="11">
        <f t="shared" si="4"/>
        <v>11208851</v>
      </c>
    </row>
    <row r="12" spans="1:22" ht="21" customHeight="1">
      <c r="A12" s="1" t="s">
        <v>14</v>
      </c>
      <c r="B12" s="29" t="s">
        <v>15</v>
      </c>
      <c r="C12" s="29"/>
      <c r="D12" s="29"/>
      <c r="E12" s="29"/>
      <c r="F12" s="11">
        <f>F13+F14</f>
        <v>19110185</v>
      </c>
      <c r="G12" s="11">
        <f aca="true" t="shared" si="7" ref="G12:U12">G13+G14</f>
        <v>6386554</v>
      </c>
      <c r="H12" s="11">
        <f t="shared" si="7"/>
        <v>0</v>
      </c>
      <c r="I12" s="11">
        <f t="shared" si="7"/>
        <v>0</v>
      </c>
      <c r="J12" s="11">
        <f t="shared" si="7"/>
        <v>0</v>
      </c>
      <c r="K12" s="11">
        <f t="shared" si="7"/>
        <v>0</v>
      </c>
      <c r="L12" s="11">
        <f t="shared" si="7"/>
        <v>0</v>
      </c>
      <c r="M12" s="11">
        <f t="shared" si="7"/>
        <v>0</v>
      </c>
      <c r="N12" s="11">
        <f t="shared" si="7"/>
        <v>0</v>
      </c>
      <c r="O12" s="11">
        <f t="shared" si="7"/>
        <v>0</v>
      </c>
      <c r="P12" s="11">
        <f t="shared" si="7"/>
        <v>0</v>
      </c>
      <c r="Q12" s="11">
        <f t="shared" si="7"/>
        <v>0</v>
      </c>
      <c r="R12" s="11">
        <f t="shared" si="7"/>
        <v>0</v>
      </c>
      <c r="S12" s="11">
        <f t="shared" si="7"/>
        <v>0</v>
      </c>
      <c r="T12" s="11">
        <f t="shared" si="7"/>
        <v>0</v>
      </c>
      <c r="U12" s="11">
        <f t="shared" si="7"/>
        <v>0</v>
      </c>
      <c r="V12" s="11">
        <f t="shared" si="4"/>
        <v>6386554</v>
      </c>
    </row>
    <row r="13" spans="1:22" ht="15" customHeight="1">
      <c r="A13" s="3"/>
      <c r="B13" s="28" t="s">
        <v>10</v>
      </c>
      <c r="C13" s="28"/>
      <c r="D13" s="28"/>
      <c r="E13" s="28"/>
      <c r="F13" s="12">
        <f>SUM(F19)</f>
        <v>1215698</v>
      </c>
      <c r="G13" s="12">
        <f aca="true" t="shared" si="8" ref="G13:N13">SUM(G19)</f>
        <v>335703</v>
      </c>
      <c r="H13" s="12">
        <f t="shared" si="8"/>
        <v>0</v>
      </c>
      <c r="I13" s="12">
        <f t="shared" si="8"/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 t="shared" si="8"/>
        <v>0</v>
      </c>
      <c r="N13" s="12">
        <f t="shared" si="8"/>
        <v>0</v>
      </c>
      <c r="O13" s="13"/>
      <c r="P13" s="13"/>
      <c r="Q13" s="13"/>
      <c r="R13" s="13"/>
      <c r="S13" s="13"/>
      <c r="T13" s="13"/>
      <c r="U13" s="13"/>
      <c r="V13" s="11">
        <f t="shared" si="4"/>
        <v>335703</v>
      </c>
    </row>
    <row r="14" spans="1:22" ht="15" customHeight="1">
      <c r="A14" s="3"/>
      <c r="B14" s="28" t="s">
        <v>11</v>
      </c>
      <c r="C14" s="28"/>
      <c r="D14" s="28"/>
      <c r="E14" s="28"/>
      <c r="F14" s="13">
        <f>SUM(F15+F17)</f>
        <v>17894487</v>
      </c>
      <c r="G14" s="13">
        <f aca="true" t="shared" si="9" ref="G14:M14">SUM(G15+G17)</f>
        <v>6050851</v>
      </c>
      <c r="H14" s="13">
        <f t="shared" si="9"/>
        <v>0</v>
      </c>
      <c r="I14" s="13">
        <f t="shared" si="9"/>
        <v>0</v>
      </c>
      <c r="J14" s="13">
        <f t="shared" si="9"/>
        <v>0</v>
      </c>
      <c r="K14" s="13">
        <f t="shared" si="9"/>
        <v>0</v>
      </c>
      <c r="L14" s="13">
        <f t="shared" si="9"/>
        <v>0</v>
      </c>
      <c r="M14" s="13">
        <f t="shared" si="9"/>
        <v>0</v>
      </c>
      <c r="N14" s="13"/>
      <c r="O14" s="13"/>
      <c r="P14" s="13"/>
      <c r="Q14" s="13"/>
      <c r="R14" s="13"/>
      <c r="S14" s="13"/>
      <c r="T14" s="13"/>
      <c r="U14" s="13"/>
      <c r="V14" s="11">
        <f t="shared" si="4"/>
        <v>6050851</v>
      </c>
    </row>
    <row r="15" spans="1:22" ht="15" customHeight="1">
      <c r="A15" s="3"/>
      <c r="B15" s="14" t="s">
        <v>16</v>
      </c>
      <c r="C15" s="27" t="s">
        <v>17</v>
      </c>
      <c r="D15" s="14"/>
      <c r="E15" s="16"/>
      <c r="F15" s="12">
        <f aca="true" t="shared" si="10" ref="F15:K15">SUM(F16)</f>
        <v>12014181</v>
      </c>
      <c r="G15" s="12">
        <f t="shared" si="10"/>
        <v>2670199</v>
      </c>
      <c r="H15" s="12">
        <f t="shared" si="10"/>
        <v>0</v>
      </c>
      <c r="I15" s="12">
        <f t="shared" si="10"/>
        <v>0</v>
      </c>
      <c r="J15" s="12">
        <f t="shared" si="10"/>
        <v>0</v>
      </c>
      <c r="K15" s="12">
        <f t="shared" si="10"/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1">
        <f t="shared" si="4"/>
        <v>2670199</v>
      </c>
    </row>
    <row r="16" spans="1:22" ht="38.25">
      <c r="A16" s="3"/>
      <c r="B16" s="17" t="s">
        <v>45</v>
      </c>
      <c r="C16" s="27"/>
      <c r="D16" s="14">
        <v>2007</v>
      </c>
      <c r="E16" s="16">
        <v>2012</v>
      </c>
      <c r="F16" s="18">
        <f>12313576-7269-242126-50000</f>
        <v>12014181</v>
      </c>
      <c r="G16" s="23">
        <f>2969594-7269-242126-50000</f>
        <v>2670199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1">
        <f t="shared" si="4"/>
        <v>2670199</v>
      </c>
    </row>
    <row r="17" spans="1:22" ht="15" customHeight="1">
      <c r="A17" s="3"/>
      <c r="B17" s="14" t="s">
        <v>18</v>
      </c>
      <c r="C17" s="27" t="s">
        <v>19</v>
      </c>
      <c r="D17" s="14"/>
      <c r="E17" s="16"/>
      <c r="F17" s="12">
        <f>SUM(F18)</f>
        <v>5880306</v>
      </c>
      <c r="G17" s="12">
        <f>SUM(G18)</f>
        <v>3380652</v>
      </c>
      <c r="H17" s="12">
        <f>SUM(H18)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1">
        <f t="shared" si="4"/>
        <v>3380652</v>
      </c>
    </row>
    <row r="18" spans="1:22" ht="38.25">
      <c r="A18" s="3"/>
      <c r="B18" s="17" t="s">
        <v>20</v>
      </c>
      <c r="C18" s="27"/>
      <c r="D18" s="14">
        <v>2009</v>
      </c>
      <c r="E18" s="16">
        <v>2012</v>
      </c>
      <c r="F18" s="12">
        <f>5758367+25308+96630+1</f>
        <v>5880306</v>
      </c>
      <c r="G18" s="13">
        <f>3258713+25308+96630+1</f>
        <v>3380652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1">
        <f t="shared" si="4"/>
        <v>3380652</v>
      </c>
    </row>
    <row r="19" spans="1:22" ht="15" customHeight="1">
      <c r="A19" s="3"/>
      <c r="B19" s="14" t="s">
        <v>21</v>
      </c>
      <c r="C19" s="27" t="s">
        <v>17</v>
      </c>
      <c r="D19" s="14"/>
      <c r="E19" s="16"/>
      <c r="F19" s="12">
        <f>SUM(F20)</f>
        <v>1215698</v>
      </c>
      <c r="G19" s="12">
        <f>SUM(G20)</f>
        <v>335703</v>
      </c>
      <c r="H19" s="12">
        <f>SUM(H20)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1">
        <f t="shared" si="4"/>
        <v>335703</v>
      </c>
    </row>
    <row r="20" spans="1:22" ht="25.5">
      <c r="A20" s="3"/>
      <c r="B20" s="17" t="s">
        <v>22</v>
      </c>
      <c r="C20" s="27"/>
      <c r="D20" s="14">
        <v>2010</v>
      </c>
      <c r="E20" s="16">
        <v>2012</v>
      </c>
      <c r="F20" s="12">
        <f>1168592+47106</f>
        <v>1215698</v>
      </c>
      <c r="G20" s="13">
        <f>288597+47106</f>
        <v>335703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1">
        <f t="shared" si="4"/>
        <v>335703</v>
      </c>
    </row>
    <row r="21" spans="1:22" ht="15">
      <c r="A21" s="3"/>
      <c r="B21" s="14" t="s">
        <v>8</v>
      </c>
      <c r="C21" s="15"/>
      <c r="D21" s="14"/>
      <c r="E21" s="16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">
        <f t="shared" si="4"/>
        <v>0</v>
      </c>
    </row>
    <row r="22" spans="1:22" ht="21.75" customHeight="1">
      <c r="A22" s="1" t="s">
        <v>23</v>
      </c>
      <c r="B22" s="29" t="s">
        <v>24</v>
      </c>
      <c r="C22" s="29"/>
      <c r="D22" s="29"/>
      <c r="E22" s="29"/>
      <c r="F22" s="11">
        <f>F23+F24</f>
        <v>0</v>
      </c>
      <c r="G22" s="11">
        <f aca="true" t="shared" si="11" ref="G22:U22">G23+G24</f>
        <v>0</v>
      </c>
      <c r="H22" s="11">
        <f t="shared" si="11"/>
        <v>0</v>
      </c>
      <c r="I22" s="11">
        <f t="shared" si="11"/>
        <v>0</v>
      </c>
      <c r="J22" s="11">
        <f t="shared" si="11"/>
        <v>0</v>
      </c>
      <c r="K22" s="11">
        <f t="shared" si="11"/>
        <v>0</v>
      </c>
      <c r="L22" s="11">
        <f t="shared" si="11"/>
        <v>0</v>
      </c>
      <c r="M22" s="11">
        <f t="shared" si="11"/>
        <v>0</v>
      </c>
      <c r="N22" s="11">
        <f t="shared" si="11"/>
        <v>0</v>
      </c>
      <c r="O22" s="11">
        <f t="shared" si="11"/>
        <v>0</v>
      </c>
      <c r="P22" s="11">
        <f t="shared" si="11"/>
        <v>0</v>
      </c>
      <c r="Q22" s="11">
        <f t="shared" si="11"/>
        <v>0</v>
      </c>
      <c r="R22" s="11">
        <f t="shared" si="11"/>
        <v>0</v>
      </c>
      <c r="S22" s="11">
        <f t="shared" si="11"/>
        <v>0</v>
      </c>
      <c r="T22" s="11">
        <f t="shared" si="11"/>
        <v>0</v>
      </c>
      <c r="U22" s="11">
        <f t="shared" si="11"/>
        <v>0</v>
      </c>
      <c r="V22" s="11">
        <f t="shared" si="4"/>
        <v>0</v>
      </c>
    </row>
    <row r="23" spans="1:22" ht="15" customHeight="1">
      <c r="A23" s="3"/>
      <c r="B23" s="28" t="s">
        <v>10</v>
      </c>
      <c r="C23" s="28"/>
      <c r="D23" s="28"/>
      <c r="E23" s="28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>
        <f t="shared" si="4"/>
        <v>0</v>
      </c>
    </row>
    <row r="24" spans="1:22" ht="15" customHeight="1">
      <c r="A24" s="3"/>
      <c r="B24" s="28" t="s">
        <v>11</v>
      </c>
      <c r="C24" s="28"/>
      <c r="D24" s="28"/>
      <c r="E24" s="28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1">
        <f t="shared" si="4"/>
        <v>0</v>
      </c>
    </row>
    <row r="25" spans="1:22" ht="15">
      <c r="A25" s="3"/>
      <c r="B25" s="14" t="s">
        <v>16</v>
      </c>
      <c r="C25" s="27"/>
      <c r="D25" s="14"/>
      <c r="E25" s="16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1">
        <f t="shared" si="4"/>
        <v>0</v>
      </c>
    </row>
    <row r="26" spans="1:22" ht="15">
      <c r="A26" s="3"/>
      <c r="B26" s="17" t="s">
        <v>25</v>
      </c>
      <c r="C26" s="27"/>
      <c r="D26" s="14"/>
      <c r="E26" s="16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1">
        <f t="shared" si="4"/>
        <v>0</v>
      </c>
    </row>
    <row r="27" spans="1:22" ht="15">
      <c r="A27" s="3"/>
      <c r="B27" s="14" t="s">
        <v>18</v>
      </c>
      <c r="C27" s="27"/>
      <c r="D27" s="14"/>
      <c r="E27" s="16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1">
        <f t="shared" si="4"/>
        <v>0</v>
      </c>
    </row>
    <row r="28" spans="1:22" ht="15">
      <c r="A28" s="3"/>
      <c r="B28" s="17" t="s">
        <v>25</v>
      </c>
      <c r="C28" s="27"/>
      <c r="D28" s="14"/>
      <c r="E28" s="16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1">
        <f t="shared" si="4"/>
        <v>0</v>
      </c>
    </row>
    <row r="29" spans="1:22" ht="15">
      <c r="A29" s="3"/>
      <c r="B29" s="14" t="s">
        <v>8</v>
      </c>
      <c r="C29" s="15"/>
      <c r="D29" s="14"/>
      <c r="E29" s="16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>
        <f t="shared" si="4"/>
        <v>0</v>
      </c>
    </row>
    <row r="30" spans="1:22" ht="27" customHeight="1">
      <c r="A30" s="1" t="s">
        <v>26</v>
      </c>
      <c r="B30" s="29" t="s">
        <v>27</v>
      </c>
      <c r="C30" s="29"/>
      <c r="D30" s="29"/>
      <c r="E30" s="29"/>
      <c r="F30" s="11">
        <f>F31+F32</f>
        <v>8221465</v>
      </c>
      <c r="G30" s="11">
        <f aca="true" t="shared" si="12" ref="G30:U30">G31+G32</f>
        <v>1572429</v>
      </c>
      <c r="H30" s="11">
        <f t="shared" si="12"/>
        <v>111904</v>
      </c>
      <c r="I30" s="11">
        <f t="shared" si="12"/>
        <v>400000</v>
      </c>
      <c r="J30" s="11">
        <f t="shared" si="12"/>
        <v>1700000</v>
      </c>
      <c r="K30" s="11">
        <f t="shared" si="12"/>
        <v>1400000</v>
      </c>
      <c r="L30" s="11">
        <f t="shared" si="12"/>
        <v>0</v>
      </c>
      <c r="M30" s="11">
        <f t="shared" si="12"/>
        <v>0</v>
      </c>
      <c r="N30" s="11">
        <f t="shared" si="12"/>
        <v>0</v>
      </c>
      <c r="O30" s="11">
        <f t="shared" si="12"/>
        <v>0</v>
      </c>
      <c r="P30" s="11">
        <f t="shared" si="12"/>
        <v>0</v>
      </c>
      <c r="Q30" s="11">
        <f t="shared" si="12"/>
        <v>0</v>
      </c>
      <c r="R30" s="11">
        <f t="shared" si="12"/>
        <v>0</v>
      </c>
      <c r="S30" s="11">
        <f t="shared" si="12"/>
        <v>0</v>
      </c>
      <c r="T30" s="11">
        <f t="shared" si="12"/>
        <v>0</v>
      </c>
      <c r="U30" s="11">
        <f t="shared" si="12"/>
        <v>0</v>
      </c>
      <c r="V30" s="11">
        <f t="shared" si="4"/>
        <v>5184333</v>
      </c>
    </row>
    <row r="31" spans="1:22" ht="15" customHeight="1">
      <c r="A31" s="3"/>
      <c r="B31" s="28" t="s">
        <v>10</v>
      </c>
      <c r="C31" s="28"/>
      <c r="D31" s="28"/>
      <c r="E31" s="28"/>
      <c r="F31" s="12">
        <f aca="true" t="shared" si="13" ref="F31:K31">F37</f>
        <v>36000</v>
      </c>
      <c r="G31" s="12">
        <f t="shared" si="13"/>
        <v>14429</v>
      </c>
      <c r="H31" s="12">
        <f t="shared" si="13"/>
        <v>11904</v>
      </c>
      <c r="I31" s="12">
        <f t="shared" si="13"/>
        <v>0</v>
      </c>
      <c r="J31" s="12">
        <f t="shared" si="13"/>
        <v>0</v>
      </c>
      <c r="K31" s="12">
        <f t="shared" si="13"/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1">
        <f t="shared" si="4"/>
        <v>26333</v>
      </c>
    </row>
    <row r="32" spans="1:22" ht="15" customHeight="1">
      <c r="A32" s="3"/>
      <c r="B32" s="28" t="s">
        <v>11</v>
      </c>
      <c r="C32" s="28"/>
      <c r="D32" s="28"/>
      <c r="E32" s="28"/>
      <c r="F32" s="12">
        <f aca="true" t="shared" si="14" ref="F32:K32">SUM(F36,F34,F40,F41)</f>
        <v>8185465</v>
      </c>
      <c r="G32" s="12">
        <f t="shared" si="14"/>
        <v>1558000</v>
      </c>
      <c r="H32" s="12">
        <f t="shared" si="14"/>
        <v>100000</v>
      </c>
      <c r="I32" s="12">
        <f t="shared" si="14"/>
        <v>400000</v>
      </c>
      <c r="J32" s="12">
        <f t="shared" si="14"/>
        <v>1700000</v>
      </c>
      <c r="K32" s="12">
        <f t="shared" si="14"/>
        <v>1400000</v>
      </c>
      <c r="L32" s="12">
        <f>SUM(L36,L34)</f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1">
        <f t="shared" si="4"/>
        <v>5158000</v>
      </c>
    </row>
    <row r="33" spans="1:22" ht="15" customHeight="1">
      <c r="A33" s="3"/>
      <c r="B33" s="14" t="s">
        <v>16</v>
      </c>
      <c r="C33" s="27" t="s">
        <v>17</v>
      </c>
      <c r="D33" s="14"/>
      <c r="E33" s="16"/>
      <c r="F33" s="12">
        <f>SUM(F34)</f>
        <v>1247465</v>
      </c>
      <c r="G33" s="12">
        <f aca="true" t="shared" si="15" ref="G33:L33">SUM(G34)</f>
        <v>150000</v>
      </c>
      <c r="H33" s="12">
        <f t="shared" si="15"/>
        <v>100000</v>
      </c>
      <c r="I33" s="12">
        <f t="shared" si="15"/>
        <v>200000</v>
      </c>
      <c r="J33" s="12">
        <f t="shared" si="15"/>
        <v>300000</v>
      </c>
      <c r="K33" s="12">
        <f t="shared" si="15"/>
        <v>0</v>
      </c>
      <c r="L33" s="12">
        <f t="shared" si="15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1">
        <f t="shared" si="4"/>
        <v>750000</v>
      </c>
    </row>
    <row r="34" spans="1:22" ht="38.25">
      <c r="A34" s="3"/>
      <c r="B34" s="17" t="s">
        <v>28</v>
      </c>
      <c r="C34" s="27"/>
      <c r="D34" s="14">
        <v>2008</v>
      </c>
      <c r="E34" s="16">
        <v>2015</v>
      </c>
      <c r="F34" s="12">
        <f>1294000+3465-100000+50000</f>
        <v>1247465</v>
      </c>
      <c r="G34" s="13">
        <f>100000+50000</f>
        <v>150000</v>
      </c>
      <c r="H34" s="13">
        <v>100000</v>
      </c>
      <c r="I34" s="13">
        <v>200000</v>
      </c>
      <c r="J34" s="13">
        <v>300000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">
        <f t="shared" si="4"/>
        <v>750000</v>
      </c>
    </row>
    <row r="35" spans="1:22" ht="15" customHeight="1">
      <c r="A35" s="3"/>
      <c r="B35" s="14" t="s">
        <v>18</v>
      </c>
      <c r="C35" s="27" t="s">
        <v>17</v>
      </c>
      <c r="D35" s="14"/>
      <c r="E35" s="16"/>
      <c r="F35" s="12">
        <f aca="true" t="shared" si="16" ref="F35:K35">SUM(F36)</f>
        <v>3000000</v>
      </c>
      <c r="G35" s="12">
        <f t="shared" si="16"/>
        <v>0</v>
      </c>
      <c r="H35" s="12">
        <f t="shared" si="16"/>
        <v>0</v>
      </c>
      <c r="I35" s="12">
        <f t="shared" si="16"/>
        <v>200000</v>
      </c>
      <c r="J35" s="12">
        <f t="shared" si="16"/>
        <v>1400000</v>
      </c>
      <c r="K35" s="12">
        <f t="shared" si="16"/>
        <v>1400000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1">
        <f t="shared" si="4"/>
        <v>3000000</v>
      </c>
    </row>
    <row r="36" spans="1:22" ht="25.5">
      <c r="A36" s="3"/>
      <c r="B36" s="17" t="s">
        <v>29</v>
      </c>
      <c r="C36" s="27"/>
      <c r="D36" s="14">
        <v>2014</v>
      </c>
      <c r="E36" s="16">
        <v>2016</v>
      </c>
      <c r="F36" s="12">
        <v>3000000</v>
      </c>
      <c r="G36" s="19">
        <v>0</v>
      </c>
      <c r="H36" s="19">
        <v>0</v>
      </c>
      <c r="I36" s="13">
        <v>200000</v>
      </c>
      <c r="J36" s="13">
        <v>1400000</v>
      </c>
      <c r="K36" s="13">
        <v>1400000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1">
        <f t="shared" si="4"/>
        <v>3000000</v>
      </c>
    </row>
    <row r="37" spans="1:22" ht="15" customHeight="1">
      <c r="A37" s="3"/>
      <c r="B37" s="14" t="s">
        <v>21</v>
      </c>
      <c r="C37" s="27" t="s">
        <v>17</v>
      </c>
      <c r="D37" s="14"/>
      <c r="E37" s="16"/>
      <c r="F37" s="12">
        <f>SUM(F38)</f>
        <v>36000</v>
      </c>
      <c r="G37" s="12">
        <f>SUM(G38)</f>
        <v>14429</v>
      </c>
      <c r="H37" s="12">
        <f>SUM(H38)</f>
        <v>11904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1">
        <f t="shared" si="4"/>
        <v>26333</v>
      </c>
    </row>
    <row r="38" spans="1:22" ht="25.5">
      <c r="A38" s="3"/>
      <c r="B38" s="17" t="s">
        <v>30</v>
      </c>
      <c r="C38" s="27"/>
      <c r="D38" s="14">
        <v>2011</v>
      </c>
      <c r="E38" s="16">
        <v>2013</v>
      </c>
      <c r="F38" s="12">
        <v>36000</v>
      </c>
      <c r="G38" s="13">
        <v>14429</v>
      </c>
      <c r="H38" s="13">
        <v>11904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1">
        <f t="shared" si="4"/>
        <v>26333</v>
      </c>
    </row>
    <row r="39" spans="1:22" ht="15">
      <c r="A39" s="3"/>
      <c r="B39" s="14" t="s">
        <v>40</v>
      </c>
      <c r="C39" s="15"/>
      <c r="D39" s="14"/>
      <c r="E39" s="16"/>
      <c r="F39" s="19">
        <f>SUM(F40)</f>
        <v>3250000</v>
      </c>
      <c r="G39" s="13">
        <f>SUM(G40)</f>
        <v>1300000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1">
        <f>SUM(G39:K39)</f>
        <v>1300000</v>
      </c>
    </row>
    <row r="40" spans="1:22" ht="37.5" customHeight="1">
      <c r="A40" s="3"/>
      <c r="B40" s="17" t="s">
        <v>41</v>
      </c>
      <c r="C40" s="15" t="s">
        <v>17</v>
      </c>
      <c r="D40" s="14">
        <v>2011</v>
      </c>
      <c r="E40" s="16">
        <v>2012</v>
      </c>
      <c r="F40" s="12">
        <f>2750000+225000+275000</f>
        <v>3250000</v>
      </c>
      <c r="G40" s="13">
        <f>1025000+275000</f>
        <v>1300000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1">
        <f t="shared" si="4"/>
        <v>1300000</v>
      </c>
    </row>
    <row r="41" spans="1:22" ht="13.5" customHeight="1">
      <c r="A41" s="3"/>
      <c r="B41" s="14" t="s">
        <v>42</v>
      </c>
      <c r="C41" s="15"/>
      <c r="D41" s="14"/>
      <c r="E41" s="16"/>
      <c r="F41" s="12">
        <v>688000</v>
      </c>
      <c r="G41" s="13">
        <f>SUM(G42)</f>
        <v>108000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1">
        <f>SUM(G41:K41)</f>
        <v>108000</v>
      </c>
    </row>
    <row r="42" spans="1:22" ht="28.5" customHeight="1">
      <c r="A42" s="3"/>
      <c r="B42" s="17" t="s">
        <v>44</v>
      </c>
      <c r="C42" s="15" t="s">
        <v>17</v>
      </c>
      <c r="D42" s="14">
        <v>2011</v>
      </c>
      <c r="E42" s="16">
        <v>2012</v>
      </c>
      <c r="F42" s="12">
        <f>542000+8000+138000</f>
        <v>688000</v>
      </c>
      <c r="G42" s="13">
        <v>108000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1">
        <f>SUM(G42:K42)</f>
        <v>108000</v>
      </c>
    </row>
    <row r="43" spans="1:22" ht="42" customHeight="1">
      <c r="A43" s="1" t="s">
        <v>31</v>
      </c>
      <c r="B43" s="29" t="s">
        <v>32</v>
      </c>
      <c r="C43" s="29"/>
      <c r="D43" s="29"/>
      <c r="E43" s="29"/>
      <c r="F43" s="11">
        <f>F44+F45</f>
        <v>1817381</v>
      </c>
      <c r="G43" s="11">
        <f aca="true" t="shared" si="17" ref="G43:U43">G44+G45</f>
        <v>431071</v>
      </c>
      <c r="H43" s="11">
        <f t="shared" si="17"/>
        <v>431071</v>
      </c>
      <c r="I43" s="11">
        <f t="shared" si="17"/>
        <v>262084</v>
      </c>
      <c r="J43" s="11">
        <f t="shared" si="17"/>
        <v>262084</v>
      </c>
      <c r="K43" s="11">
        <f t="shared" si="17"/>
        <v>262084</v>
      </c>
      <c r="L43" s="11">
        <f t="shared" si="17"/>
        <v>0</v>
      </c>
      <c r="M43" s="11">
        <f t="shared" si="17"/>
        <v>0</v>
      </c>
      <c r="N43" s="11">
        <f t="shared" si="17"/>
        <v>0</v>
      </c>
      <c r="O43" s="11">
        <f t="shared" si="17"/>
        <v>0</v>
      </c>
      <c r="P43" s="11">
        <f t="shared" si="17"/>
        <v>0</v>
      </c>
      <c r="Q43" s="11">
        <f t="shared" si="17"/>
        <v>0</v>
      </c>
      <c r="R43" s="11">
        <f t="shared" si="17"/>
        <v>0</v>
      </c>
      <c r="S43" s="11">
        <f t="shared" si="17"/>
        <v>0</v>
      </c>
      <c r="T43" s="11">
        <f t="shared" si="17"/>
        <v>0</v>
      </c>
      <c r="U43" s="11">
        <f t="shared" si="17"/>
        <v>0</v>
      </c>
      <c r="V43" s="11">
        <f t="shared" si="4"/>
        <v>1648394</v>
      </c>
    </row>
    <row r="44" spans="1:22" ht="15" customHeight="1">
      <c r="A44" s="3"/>
      <c r="B44" s="28" t="s">
        <v>10</v>
      </c>
      <c r="C44" s="28"/>
      <c r="D44" s="28"/>
      <c r="E44" s="28"/>
      <c r="F44" s="12">
        <f aca="true" t="shared" si="18" ref="F44:K44">F46+F48</f>
        <v>1817381</v>
      </c>
      <c r="G44" s="12">
        <f t="shared" si="18"/>
        <v>431071</v>
      </c>
      <c r="H44" s="12">
        <f t="shared" si="18"/>
        <v>431071</v>
      </c>
      <c r="I44" s="12">
        <f t="shared" si="18"/>
        <v>262084</v>
      </c>
      <c r="J44" s="12">
        <f t="shared" si="18"/>
        <v>262084</v>
      </c>
      <c r="K44" s="12">
        <f t="shared" si="18"/>
        <v>262084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1">
        <f t="shared" si="4"/>
        <v>1648394</v>
      </c>
    </row>
    <row r="45" spans="1:22" ht="15" customHeight="1">
      <c r="A45" s="3"/>
      <c r="B45" s="28" t="s">
        <v>11</v>
      </c>
      <c r="C45" s="28"/>
      <c r="D45" s="28"/>
      <c r="E45" s="28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1">
        <f t="shared" si="4"/>
        <v>0</v>
      </c>
    </row>
    <row r="46" spans="1:22" ht="15">
      <c r="A46" s="3"/>
      <c r="B46" s="14" t="s">
        <v>33</v>
      </c>
      <c r="C46" s="15"/>
      <c r="D46" s="14"/>
      <c r="E46" s="16"/>
      <c r="F46" s="12">
        <v>506961</v>
      </c>
      <c r="G46" s="13">
        <f>SUM(G47)</f>
        <v>168987</v>
      </c>
      <c r="H46" s="13">
        <f>SUM(H47)</f>
        <v>168987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1">
        <f t="shared" si="4"/>
        <v>337974</v>
      </c>
    </row>
    <row r="47" spans="1:22" ht="46.5" customHeight="1">
      <c r="A47" s="3"/>
      <c r="B47" s="17" t="s">
        <v>43</v>
      </c>
      <c r="C47" s="15" t="s">
        <v>17</v>
      </c>
      <c r="D47" s="14">
        <v>2011</v>
      </c>
      <c r="E47" s="16">
        <v>2013</v>
      </c>
      <c r="F47" s="12">
        <v>506961</v>
      </c>
      <c r="G47" s="13">
        <v>168987</v>
      </c>
      <c r="H47" s="13">
        <v>168987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1">
        <f t="shared" si="4"/>
        <v>337974</v>
      </c>
    </row>
    <row r="48" spans="1:22" ht="15">
      <c r="A48" s="3"/>
      <c r="B48" s="14" t="s">
        <v>37</v>
      </c>
      <c r="C48" s="15"/>
      <c r="D48" s="14"/>
      <c r="E48" s="16"/>
      <c r="F48" s="12">
        <f>SUM(F49)</f>
        <v>1310420</v>
      </c>
      <c r="G48" s="12">
        <f aca="true" t="shared" si="19" ref="G48:U48">SUM(G49)</f>
        <v>262084</v>
      </c>
      <c r="H48" s="12">
        <f t="shared" si="19"/>
        <v>262084</v>
      </c>
      <c r="I48" s="12">
        <f t="shared" si="19"/>
        <v>262084</v>
      </c>
      <c r="J48" s="12">
        <f t="shared" si="19"/>
        <v>262084</v>
      </c>
      <c r="K48" s="12">
        <f t="shared" si="19"/>
        <v>262084</v>
      </c>
      <c r="L48" s="12">
        <f t="shared" si="19"/>
        <v>0</v>
      </c>
      <c r="M48" s="12">
        <f t="shared" si="19"/>
        <v>0</v>
      </c>
      <c r="N48" s="12">
        <f t="shared" si="19"/>
        <v>0</v>
      </c>
      <c r="O48" s="12">
        <f t="shared" si="19"/>
        <v>0</v>
      </c>
      <c r="P48" s="12">
        <f t="shared" si="19"/>
        <v>0</v>
      </c>
      <c r="Q48" s="12">
        <f t="shared" si="19"/>
        <v>0</v>
      </c>
      <c r="R48" s="12">
        <f t="shared" si="19"/>
        <v>0</v>
      </c>
      <c r="S48" s="12">
        <f t="shared" si="19"/>
        <v>0</v>
      </c>
      <c r="T48" s="12">
        <f t="shared" si="19"/>
        <v>0</v>
      </c>
      <c r="U48" s="12">
        <f t="shared" si="19"/>
        <v>0</v>
      </c>
      <c r="V48" s="11">
        <f t="shared" si="4"/>
        <v>1310420</v>
      </c>
    </row>
    <row r="49" spans="1:22" ht="43.5" customHeight="1">
      <c r="A49" s="3"/>
      <c r="B49" s="17" t="s">
        <v>47</v>
      </c>
      <c r="C49" s="15" t="s">
        <v>17</v>
      </c>
      <c r="D49" s="14">
        <v>2012</v>
      </c>
      <c r="E49" s="16">
        <v>2016</v>
      </c>
      <c r="F49" s="12">
        <v>1310420</v>
      </c>
      <c r="G49" s="13">
        <v>262084</v>
      </c>
      <c r="H49" s="13">
        <v>262084</v>
      </c>
      <c r="I49" s="13">
        <v>262084</v>
      </c>
      <c r="J49" s="13">
        <v>262084</v>
      </c>
      <c r="K49" s="13">
        <v>262084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1">
        <f t="shared" si="4"/>
        <v>1310420</v>
      </c>
    </row>
    <row r="50" spans="1:22" ht="32.25" customHeight="1">
      <c r="A50" s="1" t="s">
        <v>34</v>
      </c>
      <c r="B50" s="29" t="s">
        <v>35</v>
      </c>
      <c r="C50" s="29"/>
      <c r="D50" s="29"/>
      <c r="E50" s="29"/>
      <c r="F50" s="11">
        <f>F51</f>
        <v>1700000</v>
      </c>
      <c r="G50" s="11">
        <f aca="true" t="shared" si="20" ref="G50:U50">G51</f>
        <v>500000</v>
      </c>
      <c r="H50" s="11">
        <f t="shared" si="20"/>
        <v>150000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1">
        <f t="shared" si="20"/>
        <v>0</v>
      </c>
      <c r="R50" s="11">
        <f t="shared" si="20"/>
        <v>0</v>
      </c>
      <c r="S50" s="11">
        <f t="shared" si="20"/>
        <v>0</v>
      </c>
      <c r="T50" s="11">
        <f t="shared" si="20"/>
        <v>0</v>
      </c>
      <c r="U50" s="11">
        <f t="shared" si="20"/>
        <v>0</v>
      </c>
      <c r="V50" s="11">
        <v>0</v>
      </c>
    </row>
    <row r="51" spans="1:22" ht="15" customHeight="1">
      <c r="A51" s="3"/>
      <c r="B51" s="28" t="s">
        <v>10</v>
      </c>
      <c r="C51" s="28"/>
      <c r="D51" s="28"/>
      <c r="E51" s="28"/>
      <c r="F51" s="12">
        <f aca="true" t="shared" si="21" ref="F51:K51">SUM(F53)</f>
        <v>1700000</v>
      </c>
      <c r="G51" s="12">
        <f t="shared" si="21"/>
        <v>500000</v>
      </c>
      <c r="H51" s="12">
        <f t="shared" si="21"/>
        <v>150000</v>
      </c>
      <c r="I51" s="12">
        <f t="shared" si="21"/>
        <v>0</v>
      </c>
      <c r="J51" s="12">
        <f t="shared" si="21"/>
        <v>0</v>
      </c>
      <c r="K51" s="12">
        <f t="shared" si="21"/>
        <v>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1">
        <v>0</v>
      </c>
    </row>
    <row r="52" spans="1:22" ht="15" customHeight="1">
      <c r="A52" s="3"/>
      <c r="B52" s="14" t="s">
        <v>33</v>
      </c>
      <c r="C52" s="24"/>
      <c r="D52" s="14"/>
      <c r="E52" s="16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1">
        <f t="shared" si="4"/>
        <v>0</v>
      </c>
    </row>
    <row r="53" spans="1:22" ht="38.25">
      <c r="A53" s="3"/>
      <c r="B53" s="17" t="s">
        <v>36</v>
      </c>
      <c r="C53" s="14" t="s">
        <v>39</v>
      </c>
      <c r="D53" s="21">
        <v>2008</v>
      </c>
      <c r="E53" s="22">
        <v>2013</v>
      </c>
      <c r="F53" s="12">
        <f>2000000-300000</f>
        <v>1700000</v>
      </c>
      <c r="G53" s="13">
        <v>500000</v>
      </c>
      <c r="H53" s="13">
        <v>150000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20">
        <v>0</v>
      </c>
    </row>
    <row r="54" spans="1:22" ht="15">
      <c r="A54" s="3"/>
      <c r="B54" s="14" t="s">
        <v>37</v>
      </c>
      <c r="C54" s="27"/>
      <c r="D54" s="14"/>
      <c r="E54" s="16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1">
        <f t="shared" si="4"/>
        <v>0</v>
      </c>
    </row>
    <row r="55" spans="1:22" ht="15">
      <c r="A55" s="3"/>
      <c r="B55" s="17" t="s">
        <v>25</v>
      </c>
      <c r="C55" s="27"/>
      <c r="D55" s="14"/>
      <c r="E55" s="16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1">
        <f t="shared" si="4"/>
        <v>0</v>
      </c>
    </row>
    <row r="56" spans="1:21" ht="15">
      <c r="A56" s="2"/>
      <c r="B56" s="4"/>
      <c r="C56" s="4"/>
      <c r="D56" s="4"/>
      <c r="E56" s="2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</sheetData>
  <sheetProtection/>
  <mergeCells count="39">
    <mergeCell ref="A3:F3"/>
    <mergeCell ref="F4:F5"/>
    <mergeCell ref="B22:E22"/>
    <mergeCell ref="B23:E23"/>
    <mergeCell ref="B10:E10"/>
    <mergeCell ref="B11:E11"/>
    <mergeCell ref="A4:A5"/>
    <mergeCell ref="G4:U4"/>
    <mergeCell ref="B6:E6"/>
    <mergeCell ref="D4:E4"/>
    <mergeCell ref="B4:B5"/>
    <mergeCell ref="C4:C5"/>
    <mergeCell ref="B30:E30"/>
    <mergeCell ref="C17:C18"/>
    <mergeCell ref="B31:E31"/>
    <mergeCell ref="B7:E7"/>
    <mergeCell ref="B8:E8"/>
    <mergeCell ref="B12:E12"/>
    <mergeCell ref="C27:C28"/>
    <mergeCell ref="C19:C20"/>
    <mergeCell ref="B24:E24"/>
    <mergeCell ref="C25:C26"/>
    <mergeCell ref="C54:C55"/>
    <mergeCell ref="C35:C36"/>
    <mergeCell ref="B43:E43"/>
    <mergeCell ref="B44:E44"/>
    <mergeCell ref="B45:E45"/>
    <mergeCell ref="B50:E50"/>
    <mergeCell ref="B51:E51"/>
    <mergeCell ref="A1:B1"/>
    <mergeCell ref="J1:V2"/>
    <mergeCell ref="C37:C38"/>
    <mergeCell ref="B13:E13"/>
    <mergeCell ref="B9:E9"/>
    <mergeCell ref="C33:C34"/>
    <mergeCell ref="B14:E14"/>
    <mergeCell ref="C15:C16"/>
    <mergeCell ref="V4:V5"/>
    <mergeCell ref="B32:E32"/>
  </mergeCells>
  <printOptions/>
  <pageMargins left="0.7" right="0.47" top="0.3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hdanek</cp:lastModifiedBy>
  <cp:lastPrinted>2012-03-07T09:07:05Z</cp:lastPrinted>
  <dcterms:created xsi:type="dcterms:W3CDTF">2011-01-17T11:25:19Z</dcterms:created>
  <dcterms:modified xsi:type="dcterms:W3CDTF">2012-07-02T08:19:52Z</dcterms:modified>
  <cp:category/>
  <cp:version/>
  <cp:contentType/>
  <cp:contentStatus/>
</cp:coreProperties>
</file>