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975" activeTab="0"/>
  </bookViews>
  <sheets>
    <sheet name="Arkusz2" sheetId="1" r:id="rId1"/>
    <sheet name="Arkusz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<sst xmlns="http://schemas.openxmlformats.org/spreadsheetml/2006/main" count="80" uniqueCount="70">
  <si>
    <t>Załącznik nr 1. Wieloletnia Prognoza Finansowa na lata 2011-2018</t>
  </si>
  <si>
    <t>Lp.</t>
  </si>
  <si>
    <t>Wyszczególnienie</t>
  </si>
  <si>
    <t>1.</t>
  </si>
  <si>
    <t>Dochody ogółem, z tego:</t>
  </si>
  <si>
    <t>a</t>
  </si>
  <si>
    <t>dochody bieżące</t>
  </si>
  <si>
    <t>b</t>
  </si>
  <si>
    <t>dochody majątkowe, w tym:</t>
  </si>
  <si>
    <t>-</t>
  </si>
  <si>
    <t>- ze sprzedaży majątku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</si>
  <si>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</si>
  <si>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</si>
  <si>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</si>
  <si>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</si>
  <si>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c</t>
  </si>
  <si>
    <t>z tytułu poręczeń i gwarancji, w tym:</t>
  </si>
  <si>
    <t>-gwarancje i poręczenia podlegające wyłączeniu z limitów spłaty zobowiązań z art. 243 ufp/169 sufp</t>
  </si>
  <si>
    <t>d</t>
  </si>
  <si>
    <t>wydatki bieżące objęte limitem art. 226 ust. 4 ufp</t>
  </si>
  <si>
    <t>3.</t>
  </si>
  <si>
    <t>Wynik budżetu po wykonaniu wydatków bieżących (bez obsługi długu) [1-2]</t>
  </si>
  <si>
    <t>4.</t>
  </si>
  <si>
    <t>Nadwyżka budżetowa z lat ubiegłych plus wolne środki, zgodnie z art. 217 ufp, w tym:</t>
  </si>
  <si>
    <t>- nadwyżka budżetowa z lat ubiegłych plus wolne środki, zgodnie z art. 217 ufp, angażowane na pokrycie deficytu budżetu roku bieżącego</t>
  </si>
  <si>
    <t>5.</t>
  </si>
  <si>
    <t>Inne przychody niezwiązane z zaciągnięciem długu</t>
  </si>
  <si>
    <t>6.</t>
  </si>
  <si>
    <t>Środki do dyspozycji [3+4+5]</t>
  </si>
  <si>
    <t>7.</t>
  </si>
  <si>
    <t>Spłata i obsługa długu, z tego:</t>
  </si>
  <si>
    <t>rozchody z tytułu spłat rat kapitałowych oraz wykupu papierów wartościowych</t>
  </si>
  <si>
    <t>wydatki bieżące na obsługę długu</t>
  </si>
  <si>
    <t>8.</t>
  </si>
  <si>
    <t>Inne rozchody (bez spłaty długu, np. udzielane pożyczki)</t>
  </si>
  <si>
    <t>9.</t>
  </si>
  <si>
    <t>Środki do dyspozycji na wydatki majątkowe [6-7-8]</t>
  </si>
  <si>
    <t>10.</t>
  </si>
  <si>
    <t>Wydatki majątkowe, w tym:</t>
  </si>
  <si>
    <t>- wydatki majątkowe objęte limitem art. 226 ust. 4 ufp</t>
  </si>
  <si>
    <t>11.</t>
  </si>
  <si>
    <t>Przychody (kredyty, pożyczki, emisje obligacji)</t>
  </si>
  <si>
    <t>12.</t>
  </si>
  <si>
    <t>Wynik finansowy budżetu [9-10+11]</t>
  </si>
  <si>
    <t>13.</t>
  </si>
  <si>
    <t>Kwota długu, w tym:</t>
  </si>
  <si>
    <t>łączna kwota wyłączeń z art. 243 ust. 3 pkt 1ufp oraz art. 170 ust. 3 sufp</t>
  </si>
  <si>
    <t>kwota wyłączeń z art. 243 ust. 3 pkt 1ufp oraz art. 169 ust. 3 sufp przypadająca na dany rok</t>
  </si>
  <si>
    <t>14.</t>
  </si>
  <si>
    <t>Kwota zobowiązań związku współtworzonego przez JST  przypadających do spłaty w danym roku budżetowym podlegające doliczeniu zgodnie z art. 244 ufp</t>
  </si>
  <si>
    <t>15.</t>
  </si>
  <si>
    <t>Planowana łączna kwota spłaty zobowiązań</t>
  </si>
  <si>
    <t>Maksymalny dopuszczalny wskaźnik spłaty z art. 243 ufp</t>
  </si>
  <si>
    <t>16.</t>
  </si>
  <si>
    <t>Spełnienie wskaźnika spłaty z art. 243 ufp po uwzględnieniu art. 244 ufp</t>
  </si>
  <si>
    <t>17.</t>
  </si>
  <si>
    <t>Planowana łączna kwota spłaty zobowiązań/dochody ogółem - max 15% z art. 169 sufp</t>
  </si>
  <si>
    <t>18.</t>
  </si>
  <si>
    <t>Zadłużenie/dochody ogółem - max 60% z art. 170 sufp</t>
  </si>
  <si>
    <t>19.</t>
  </si>
  <si>
    <t>Wydatki bieżące razem [2+7b]</t>
  </si>
  <si>
    <t>20.</t>
  </si>
  <si>
    <t>Wydatki ogółem [10+19]</t>
  </si>
  <si>
    <t>21.</t>
  </si>
  <si>
    <t>Wynik budżetu [1-20]</t>
  </si>
  <si>
    <t>22.</t>
  </si>
  <si>
    <t>Przychody budżetu</t>
  </si>
  <si>
    <t>23.</t>
  </si>
  <si>
    <t>Rozchody budżetu [7a+8]</t>
  </si>
  <si>
    <t>Załącznik Nr 1 do uchwały Nr VII/71/11 Rady Powiatu Gostyńskiego z dnia 19 maja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</si>
</sst>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25"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64" fontId="1" fillId="0" borderId="0" xfId="0" applyNumberFormat="1" applyFont="1" applyAlignment="1">
      <alignment/>
    </xf>
    <xf numFmtId="49" fontId="1" fillId="21" borderId="11" xfId="0" applyNumberFormat="1" applyFont="1" applyFill="1" applyBorder="1" applyAlignment="1">
      <alignment vertical="center"/>
    </xf>
    <xf numFmtId="49" fontId="1" fillId="21" borderId="12" xfId="0" applyNumberFormat="1" applyFont="1" applyFill="1" applyBorder="1" applyAlignment="1">
      <alignment vertical="center" wrapText="1"/>
    </xf>
    <xf numFmtId="49" fontId="1" fillId="21" borderId="13" xfId="0" applyNumberFormat="1" applyFont="1" applyFill="1" applyBorder="1" applyAlignment="1">
      <alignment vertical="center" wrapText="1"/>
    </xf>
    <xf numFmtId="49" fontId="1" fillId="21" borderId="14" xfId="0" applyNumberFormat="1" applyFont="1" applyFill="1" applyBorder="1" applyAlignment="1">
      <alignment vertical="center" wrapText="1"/>
    </xf>
    <xf numFmtId="49" fontId="1" fillId="21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 quotePrefix="1">
      <alignment horizontal="right" vertical="center"/>
    </xf>
    <xf numFmtId="164" fontId="5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vertical="center"/>
    </xf>
    <xf numFmtId="0" fontId="22" fillId="0" borderId="0" xfId="0" applyFont="1" applyAlignment="1">
      <alignment horizontal="left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6" xfId="0" applyFont="1" applyBorder="1" applyAlignment="1" quotePrefix="1">
      <alignment horizontal="center" vertical="center" wrapText="1"/>
    </xf>
    <xf numFmtId="0" fontId="4" fillId="0" borderId="17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N\WPF\Gostyn_powiat_WPFv2_1_05%20%202011%20aotopoprawk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fo"/>
      <sheetName val="WPF_zal_1"/>
      <sheetName val="Przed_og"/>
      <sheetName val="WPF_zal_2"/>
      <sheetName val="WPF_zal_3"/>
      <sheetName val="makro"/>
      <sheetName val="kredyty"/>
      <sheetName val="Dochody"/>
      <sheetName val="Wydatki"/>
      <sheetName val="inwestycje"/>
      <sheetName val="projekcje"/>
      <sheetName val="budzet"/>
      <sheetName val="Wykres_art243"/>
      <sheetName val="zadluzenie"/>
      <sheetName val="wskazniki"/>
      <sheetName val="data"/>
      <sheetName val="CMS"/>
      <sheetName val="1D"/>
      <sheetName val="2D"/>
      <sheetName val="3D"/>
      <sheetName val="4D"/>
      <sheetName val="5D"/>
      <sheetName val="6D"/>
      <sheetName val="7D"/>
      <sheetName val="1W"/>
      <sheetName val="2W"/>
      <sheetName val="3W"/>
      <sheetName val="4W"/>
      <sheetName val="5W"/>
      <sheetName val="6W"/>
      <sheetName val="7W"/>
      <sheetName val="1nds"/>
      <sheetName val="5nds"/>
      <sheetName val="1Z"/>
      <sheetName val="sprawdzenie"/>
      <sheetName val="wagiD"/>
      <sheetName val="wagiW"/>
      <sheetName val="anD"/>
      <sheetName val="anW"/>
      <sheetName val="Par"/>
      <sheetName val="Par10"/>
      <sheetName val="transD"/>
      <sheetName val="transD10"/>
      <sheetName val="transW"/>
      <sheetName val="transW10"/>
      <sheetName val="transW11"/>
      <sheetName val="transD11"/>
      <sheetName val="transNDS"/>
    </sheetNames>
    <sheetDataSet>
      <sheetData sheetId="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5666640</v>
          </cell>
          <cell r="C9">
            <v>8719115</v>
          </cell>
          <cell r="D9">
            <v>400000</v>
          </cell>
          <cell r="E9">
            <v>1600000</v>
          </cell>
          <cell r="F9">
            <v>1600000</v>
          </cell>
          <cell r="G9">
            <v>0</v>
          </cell>
          <cell r="H9">
            <v>0</v>
          </cell>
          <cell r="I9">
            <v>0</v>
          </cell>
        </row>
      </sheetData>
      <sheetData sheetId="7">
        <row r="18">
          <cell r="K18">
            <v>4014304</v>
          </cell>
          <cell r="L18">
            <v>1500000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K19">
            <v>4014304</v>
          </cell>
          <cell r="L19">
            <v>4238265</v>
          </cell>
          <cell r="M19">
            <v>4004400</v>
          </cell>
          <cell r="N19">
            <v>4243966</v>
          </cell>
          <cell r="O19">
            <v>4100000</v>
          </cell>
          <cell r="P19">
            <v>5831736</v>
          </cell>
          <cell r="Q19">
            <v>5400000</v>
          </cell>
          <cell r="R19">
            <v>3390450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3">
          <cell r="K23">
            <v>29708816.810000002</v>
          </cell>
          <cell r="L23">
            <v>26970551.810000002</v>
          </cell>
          <cell r="M23">
            <v>22966151.810000002</v>
          </cell>
          <cell r="N23">
            <v>18722185.810000002</v>
          </cell>
          <cell r="O23">
            <v>14622185.810000002</v>
          </cell>
          <cell r="P23">
            <v>8790449.810000002</v>
          </cell>
          <cell r="Q23">
            <v>3390449.8100000024</v>
          </cell>
          <cell r="R23">
            <v>-0.1899999976158142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6"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</sheetData>
      <sheetData sheetId="8">
        <row r="13">
          <cell r="O13">
            <v>65830811.0748</v>
          </cell>
          <cell r="P13">
            <v>71008463.25939511</v>
          </cell>
          <cell r="Q13">
            <v>73594031.69214731</v>
          </cell>
          <cell r="R13">
            <v>75444528.70730352</v>
          </cell>
          <cell r="S13">
            <v>77058701.0102295</v>
          </cell>
          <cell r="T13">
            <v>79262875.76177245</v>
          </cell>
          <cell r="U13">
            <v>81475554.29482143</v>
          </cell>
        </row>
        <row r="14">
          <cell r="O14">
            <v>8113310</v>
          </cell>
          <cell r="P14">
            <v>1750000</v>
          </cell>
          <cell r="Q14">
            <v>950000</v>
          </cell>
          <cell r="R14">
            <v>700000</v>
          </cell>
          <cell r="S14">
            <v>0</v>
          </cell>
          <cell r="T14">
            <v>0</v>
          </cell>
          <cell r="U14">
            <v>0</v>
          </cell>
        </row>
        <row r="15">
          <cell r="N15">
            <v>1044930</v>
          </cell>
          <cell r="O15">
            <v>50000</v>
          </cell>
          <cell r="P15">
            <v>750000</v>
          </cell>
          <cell r="Q15">
            <v>350000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</sheetData>
      <sheetData sheetId="9">
        <row r="8">
          <cell r="N8">
            <v>2011</v>
          </cell>
          <cell r="O8">
            <v>2012</v>
          </cell>
          <cell r="P8">
            <v>2013</v>
          </cell>
          <cell r="Q8">
            <v>2014</v>
          </cell>
          <cell r="R8">
            <v>2015</v>
          </cell>
          <cell r="S8">
            <v>2016</v>
          </cell>
          <cell r="T8">
            <v>2017</v>
          </cell>
          <cell r="U8">
            <v>2018</v>
          </cell>
        </row>
        <row r="13">
          <cell r="O13">
            <v>61136741.77499999</v>
          </cell>
          <cell r="P13">
            <v>62435673.56437499</v>
          </cell>
          <cell r="Q13">
            <v>64537997.52348435</v>
          </cell>
          <cell r="R13">
            <v>67250040.36389494</v>
          </cell>
          <cell r="S13">
            <v>69473796.64332011</v>
          </cell>
          <cell r="T13">
            <v>70948482.76084644</v>
          </cell>
          <cell r="U13">
            <v>72450469.34986758</v>
          </cell>
        </row>
        <row r="14">
          <cell r="O14">
            <v>34190113.199999996</v>
          </cell>
          <cell r="P14">
            <v>35144866.02999999</v>
          </cell>
          <cell r="Q14">
            <v>36323487.68074999</v>
          </cell>
          <cell r="R14">
            <v>38317898.360449485</v>
          </cell>
          <cell r="S14">
            <v>39952481.61618162</v>
          </cell>
          <cell r="T14">
            <v>40991246.13820235</v>
          </cell>
          <cell r="U14">
            <v>42016027.2916574</v>
          </cell>
        </row>
        <row r="15">
          <cell r="O15">
            <v>7511608.1499999985</v>
          </cell>
          <cell r="P15">
            <v>7699398.353749999</v>
          </cell>
          <cell r="Q15">
            <v>7891883.312593747</v>
          </cell>
          <cell r="R15">
            <v>8247072.278721185</v>
          </cell>
          <cell r="S15">
            <v>8569743.230246656</v>
          </cell>
          <cell r="T15">
            <v>8792556.55423307</v>
          </cell>
          <cell r="U15">
            <v>9012370.468088895</v>
          </cell>
        </row>
        <row r="16">
          <cell r="N16">
            <v>1199999.6</v>
          </cell>
          <cell r="O16">
            <v>1317270.2</v>
          </cell>
          <cell r="P16">
            <v>1272715.2</v>
          </cell>
          <cell r="Q16">
            <v>1045965.2</v>
          </cell>
          <cell r="R16">
            <v>907215.2</v>
          </cell>
          <cell r="S16">
            <v>639715.2</v>
          </cell>
          <cell r="T16">
            <v>324715.2</v>
          </cell>
          <cell r="U16">
            <v>61107.6</v>
          </cell>
        </row>
        <row r="18">
          <cell r="O18">
            <v>6498872.074999999</v>
          </cell>
          <cell r="P18">
            <v>6661343.876874998</v>
          </cell>
          <cell r="Q18">
            <v>6827877.473796872</v>
          </cell>
          <cell r="R18">
            <v>7005402.288115591</v>
          </cell>
          <cell r="S18">
            <v>7194548.149894712</v>
          </cell>
          <cell r="T18">
            <v>7381606.401791974</v>
          </cell>
          <cell r="U18">
            <v>7566146.561836773</v>
          </cell>
        </row>
        <row r="19">
          <cell r="O19">
            <v>10069114</v>
          </cell>
          <cell r="P19">
            <v>6318389.695020117</v>
          </cell>
          <cell r="Q19">
            <v>5762068.168662965</v>
          </cell>
          <cell r="R19">
            <v>4794488.343408585</v>
          </cell>
          <cell r="S19">
            <v>1753168.3669093847</v>
          </cell>
          <cell r="T19">
            <v>2914393.0009260178</v>
          </cell>
          <cell r="U19">
            <v>5634634.944953844</v>
          </cell>
        </row>
      </sheetData>
      <sheetData sheetId="11"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</sheetData>
      <sheetData sheetId="16">
        <row r="12">
          <cell r="J12">
            <v>0.06538371871444455</v>
          </cell>
          <cell r="K12">
            <v>0.05975478576392554</v>
          </cell>
          <cell r="L12">
            <v>0.05919819488514908</v>
          </cell>
          <cell r="M12">
            <v>0.04920336238772861</v>
          </cell>
          <cell r="N12">
            <v>0.021677005026675297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9">
          <cell r="K19">
            <v>0.10615727085167469</v>
          </cell>
          <cell r="L19">
            <v>0.12064396024963749</v>
          </cell>
          <cell r="M19">
            <v>0.11074289605364203</v>
          </cell>
          <cell r="N19">
            <v>0.10364806880264654</v>
          </cell>
        </row>
        <row r="22">
          <cell r="I22">
            <v>0.2415093313248476</v>
          </cell>
          <cell r="J22">
            <v>0.18080430457076824</v>
          </cell>
          <cell r="K22">
            <v>0.12578555508324166</v>
          </cell>
          <cell r="L22">
            <v>0.07067528700330712</v>
          </cell>
          <cell r="M22">
            <v>0.022029806428524108</v>
          </cell>
          <cell r="N22">
            <v>-2.331987787751578E-09</v>
          </cell>
        </row>
        <row r="23">
          <cell r="J23">
            <v>0.005580127483818657</v>
          </cell>
          <cell r="K23">
            <v>0.006004570620661622</v>
          </cell>
          <cell r="L23">
            <v>0.024782603067062946</v>
          </cell>
          <cell r="M23">
            <v>0.02302105724102479</v>
          </cell>
          <cell r="N23">
            <v>0.02068610167291767</v>
          </cell>
        </row>
        <row r="24">
          <cell r="I24">
            <v>0.0741398836416937</v>
          </cell>
          <cell r="J24">
            <v>0.07035176232026165</v>
          </cell>
          <cell r="K24">
            <v>0.06624644062595882</v>
          </cell>
          <cell r="L24">
            <v>0.04339943388814776</v>
          </cell>
          <cell r="M24">
            <v>0.02074494502245941</v>
          </cell>
          <cell r="N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F2" sqref="F2"/>
    </sheetView>
  </sheetViews>
  <sheetFormatPr defaultColWidth="8.796875" defaultRowHeight="14.25"/>
  <cols>
    <col min="1" max="1" width="4" style="0" customWidth="1"/>
    <col min="4" max="4" width="21" style="0" customWidth="1"/>
  </cols>
  <sheetData>
    <row r="1" spans="10:12" ht="14.25">
      <c r="J1" s="21" t="s">
        <v>69</v>
      </c>
      <c r="K1" s="21"/>
      <c r="L1" s="21"/>
    </row>
    <row r="2" spans="10:12" ht="25.5" customHeight="1">
      <c r="J2" s="21"/>
      <c r="K2" s="21"/>
      <c r="L2" s="21"/>
    </row>
    <row r="4" spans="1:12" ht="14.25">
      <c r="A4" s="1" t="s">
        <v>0</v>
      </c>
      <c r="B4" s="1"/>
      <c r="C4" s="1"/>
      <c r="D4" s="1"/>
      <c r="E4" s="1"/>
      <c r="F4" s="1"/>
      <c r="G4" s="1"/>
      <c r="H4" s="1"/>
      <c r="I4" s="2"/>
      <c r="J4" s="2"/>
      <c r="K4" s="2"/>
      <c r="L4" s="2"/>
    </row>
    <row r="5" spans="1:12" ht="14.25">
      <c r="A5" s="3" t="s">
        <v>1</v>
      </c>
      <c r="B5" s="4"/>
      <c r="C5" s="5"/>
      <c r="D5" s="6" t="s">
        <v>2</v>
      </c>
      <c r="E5" s="7">
        <f>'[1]Wydatki'!N8</f>
        <v>2011</v>
      </c>
      <c r="F5" s="7">
        <f>'[1]Wydatki'!O8</f>
        <v>2012</v>
      </c>
      <c r="G5" s="7">
        <f>'[1]Wydatki'!P8</f>
        <v>2013</v>
      </c>
      <c r="H5" s="7">
        <f>'[1]Wydatki'!Q8</f>
        <v>2014</v>
      </c>
      <c r="I5" s="7">
        <f>'[1]Wydatki'!R8</f>
        <v>2015</v>
      </c>
      <c r="J5" s="7">
        <f>'[1]Wydatki'!S8</f>
        <v>2016</v>
      </c>
      <c r="K5" s="7">
        <f>'[1]Wydatki'!T8</f>
        <v>2017</v>
      </c>
      <c r="L5" s="7">
        <f>'[1]Wydatki'!U8</f>
        <v>2018</v>
      </c>
    </row>
    <row r="6" spans="1:12" ht="14.25">
      <c r="A6" s="8" t="s">
        <v>3</v>
      </c>
      <c r="B6" s="25" t="s">
        <v>4</v>
      </c>
      <c r="C6" s="26"/>
      <c r="D6" s="27"/>
      <c r="E6" s="9">
        <f>E7+E8</f>
        <v>71863197</v>
      </c>
      <c r="F6" s="9">
        <f aca="true" t="shared" si="0" ref="F6:L6">F7+F8</f>
        <v>73944121.0748</v>
      </c>
      <c r="G6" s="9">
        <f t="shared" si="0"/>
        <v>72758463.25939511</v>
      </c>
      <c r="H6" s="9">
        <f t="shared" si="0"/>
        <v>74544031.69214731</v>
      </c>
      <c r="I6" s="9">
        <f t="shared" si="0"/>
        <v>76144528.70730352</v>
      </c>
      <c r="J6" s="9">
        <f t="shared" si="0"/>
        <v>77058701.0102295</v>
      </c>
      <c r="K6" s="9">
        <f t="shared" si="0"/>
        <v>79262875.76177245</v>
      </c>
      <c r="L6" s="9">
        <f t="shared" si="0"/>
        <v>81475554.29482143</v>
      </c>
    </row>
    <row r="7" spans="1:12" ht="15">
      <c r="A7" s="10" t="s">
        <v>5</v>
      </c>
      <c r="B7" s="11"/>
      <c r="C7" s="36" t="s">
        <v>6</v>
      </c>
      <c r="D7" s="37"/>
      <c r="E7" s="12">
        <v>61785173</v>
      </c>
      <c r="F7" s="12">
        <f>'[1]Dochody'!O13</f>
        <v>65830811.0748</v>
      </c>
      <c r="G7" s="12">
        <f>'[1]Dochody'!P13</f>
        <v>71008463.25939511</v>
      </c>
      <c r="H7" s="12">
        <f>'[1]Dochody'!Q13</f>
        <v>73594031.69214731</v>
      </c>
      <c r="I7" s="12">
        <f>'[1]Dochody'!R13</f>
        <v>75444528.70730352</v>
      </c>
      <c r="J7" s="12">
        <f>'[1]Dochody'!S13</f>
        <v>77058701.0102295</v>
      </c>
      <c r="K7" s="12">
        <f>'[1]Dochody'!T13</f>
        <v>79262875.76177245</v>
      </c>
      <c r="L7" s="12">
        <f>'[1]Dochody'!U13</f>
        <v>81475554.29482143</v>
      </c>
    </row>
    <row r="8" spans="1:12" ht="15">
      <c r="A8" s="10" t="s">
        <v>7</v>
      </c>
      <c r="B8" s="11"/>
      <c r="C8" s="36" t="s">
        <v>8</v>
      </c>
      <c r="D8" s="37"/>
      <c r="E8" s="12">
        <v>10078024</v>
      </c>
      <c r="F8" s="12">
        <f>'[1]Dochody'!O14</f>
        <v>8113310</v>
      </c>
      <c r="G8" s="12">
        <f>'[1]Dochody'!P14</f>
        <v>1750000</v>
      </c>
      <c r="H8" s="12">
        <f>'[1]Dochody'!Q14</f>
        <v>950000</v>
      </c>
      <c r="I8" s="12">
        <f>'[1]Dochody'!R14</f>
        <v>700000</v>
      </c>
      <c r="J8" s="12">
        <f>'[1]Dochody'!S14</f>
        <v>0</v>
      </c>
      <c r="K8" s="12">
        <f>'[1]Dochody'!T14</f>
        <v>0</v>
      </c>
      <c r="L8" s="12">
        <f>'[1]Dochody'!U14</f>
        <v>0</v>
      </c>
    </row>
    <row r="9" spans="1:12" ht="14.25">
      <c r="A9" s="13" t="s">
        <v>9</v>
      </c>
      <c r="B9" s="33" t="s">
        <v>10</v>
      </c>
      <c r="C9" s="34"/>
      <c r="D9" s="35"/>
      <c r="E9" s="14">
        <f>'[1]Dochody'!N15</f>
        <v>1044930</v>
      </c>
      <c r="F9" s="14">
        <f>'[1]Dochody'!O15</f>
        <v>50000</v>
      </c>
      <c r="G9" s="14">
        <f>'[1]Dochody'!P15</f>
        <v>750000</v>
      </c>
      <c r="H9" s="14">
        <f>'[1]Dochody'!Q15</f>
        <v>350000</v>
      </c>
      <c r="I9" s="14">
        <f>'[1]Dochody'!R15</f>
        <v>0</v>
      </c>
      <c r="J9" s="14">
        <f>'[1]Dochody'!S15</f>
        <v>0</v>
      </c>
      <c r="K9" s="14">
        <f>'[1]Dochody'!T15</f>
        <v>0</v>
      </c>
      <c r="L9" s="14">
        <f>'[1]Dochody'!U15</f>
        <v>0</v>
      </c>
    </row>
    <row r="10" spans="1:12" ht="46.5" customHeight="1">
      <c r="A10" s="8" t="s">
        <v>11</v>
      </c>
      <c r="B10" s="25" t="s">
        <v>12</v>
      </c>
      <c r="C10" s="26"/>
      <c r="D10" s="27"/>
      <c r="E10" s="9">
        <v>59928626</v>
      </c>
      <c r="F10" s="9">
        <f>'[1]Wydatki'!O13-'[1]Wydatki'!O16</f>
        <v>59819471.57499999</v>
      </c>
      <c r="G10" s="9">
        <f>'[1]Wydatki'!P13-'[1]Wydatki'!P16</f>
        <v>61162958.36437499</v>
      </c>
      <c r="H10" s="9">
        <f>'[1]Wydatki'!Q13-'[1]Wydatki'!Q16</f>
        <v>63492032.323484346</v>
      </c>
      <c r="I10" s="9">
        <f>'[1]Wydatki'!R13-'[1]Wydatki'!R16</f>
        <v>66342825.16389494</v>
      </c>
      <c r="J10" s="9">
        <f>'[1]Wydatki'!S13-'[1]Wydatki'!S16</f>
        <v>68834081.44332011</v>
      </c>
      <c r="K10" s="9">
        <f>'[1]Wydatki'!T13-'[1]Wydatki'!T16</f>
        <v>70623767.56084643</v>
      </c>
      <c r="L10" s="9">
        <f>'[1]Wydatki'!U13-'[1]Wydatki'!U16</f>
        <v>72389361.74986759</v>
      </c>
    </row>
    <row r="11" spans="1:12" ht="15">
      <c r="A11" s="10" t="s">
        <v>5</v>
      </c>
      <c r="B11" s="11"/>
      <c r="C11" s="36" t="s">
        <v>13</v>
      </c>
      <c r="D11" s="37"/>
      <c r="E11" s="12">
        <v>41632819</v>
      </c>
      <c r="F11" s="12">
        <f>'[1]Wydatki'!O14+'[1]Wydatki'!O15</f>
        <v>41701721.349999994</v>
      </c>
      <c r="G11" s="12">
        <f>'[1]Wydatki'!P14+'[1]Wydatki'!P15</f>
        <v>42844264.383749984</v>
      </c>
      <c r="H11" s="12">
        <f>'[1]Wydatki'!Q14+'[1]Wydatki'!Q15</f>
        <v>44215370.99334374</v>
      </c>
      <c r="I11" s="12">
        <f>'[1]Wydatki'!R14+'[1]Wydatki'!R15</f>
        <v>46564970.63917067</v>
      </c>
      <c r="J11" s="12">
        <f>'[1]Wydatki'!S14+'[1]Wydatki'!S15</f>
        <v>48522224.846428275</v>
      </c>
      <c r="K11" s="12">
        <f>'[1]Wydatki'!T14+'[1]Wydatki'!T15</f>
        <v>49783802.69243541</v>
      </c>
      <c r="L11" s="12">
        <f>'[1]Wydatki'!U14+'[1]Wydatki'!U15</f>
        <v>51028397.7597463</v>
      </c>
    </row>
    <row r="12" spans="1:12" ht="15">
      <c r="A12" s="10" t="s">
        <v>7</v>
      </c>
      <c r="B12" s="11"/>
      <c r="C12" s="36" t="s">
        <v>14</v>
      </c>
      <c r="D12" s="37"/>
      <c r="E12" s="12">
        <v>6223363</v>
      </c>
      <c r="F12" s="12">
        <f>'[1]Wydatki'!O18</f>
        <v>6498872.074999999</v>
      </c>
      <c r="G12" s="12">
        <f>'[1]Wydatki'!P18</f>
        <v>6661343.876874998</v>
      </c>
      <c r="H12" s="12">
        <f>'[1]Wydatki'!Q18</f>
        <v>6827877.473796872</v>
      </c>
      <c r="I12" s="12">
        <f>'[1]Wydatki'!R18</f>
        <v>7005402.288115591</v>
      </c>
      <c r="J12" s="12">
        <f>'[1]Wydatki'!S18</f>
        <v>7194548.149894712</v>
      </c>
      <c r="K12" s="12">
        <f>'[1]Wydatki'!T18</f>
        <v>7381606.401791974</v>
      </c>
      <c r="L12" s="12">
        <f>'[1]Wydatki'!U18</f>
        <v>7566146.561836773</v>
      </c>
    </row>
    <row r="13" spans="1:12" ht="15">
      <c r="A13" s="10" t="s">
        <v>15</v>
      </c>
      <c r="B13" s="11"/>
      <c r="C13" s="36" t="s">
        <v>16</v>
      </c>
      <c r="D13" s="37"/>
      <c r="E13" s="20">
        <v>500000</v>
      </c>
      <c r="F13" s="20">
        <v>500000</v>
      </c>
      <c r="G13" s="20">
        <v>150000</v>
      </c>
      <c r="H13" s="12">
        <f>'[1]kredyty'!N26</f>
        <v>0</v>
      </c>
      <c r="I13" s="12">
        <f>'[1]kredyty'!O26</f>
        <v>0</v>
      </c>
      <c r="J13" s="12">
        <f>'[1]kredyty'!P26</f>
        <v>0</v>
      </c>
      <c r="K13" s="12">
        <f>'[1]kredyty'!Q26</f>
        <v>0</v>
      </c>
      <c r="L13" s="12">
        <f>'[1]kredyty'!R26</f>
        <v>0</v>
      </c>
    </row>
    <row r="14" spans="1:12" ht="31.5" customHeight="1">
      <c r="A14" s="13" t="s">
        <v>9</v>
      </c>
      <c r="B14" s="33" t="s">
        <v>17</v>
      </c>
      <c r="C14" s="34"/>
      <c r="D14" s="35"/>
      <c r="E14" s="14">
        <f>'[1]kredyty'!K27</f>
        <v>0</v>
      </c>
      <c r="F14" s="14">
        <f>'[1]kredyty'!L27</f>
        <v>0</v>
      </c>
      <c r="G14" s="14">
        <f>'[1]kredyty'!M27</f>
        <v>0</v>
      </c>
      <c r="H14" s="14">
        <f>'[1]kredyty'!N27</f>
        <v>0</v>
      </c>
      <c r="I14" s="14">
        <f>'[1]kredyty'!O27</f>
        <v>0</v>
      </c>
      <c r="J14" s="14">
        <f>'[1]kredyty'!P27</f>
        <v>0</v>
      </c>
      <c r="K14" s="14">
        <f>'[1]kredyty'!Q27</f>
        <v>0</v>
      </c>
      <c r="L14" s="14">
        <f>'[1]kredyty'!R27</f>
        <v>0</v>
      </c>
    </row>
    <row r="15" spans="1:12" ht="15">
      <c r="A15" s="10" t="s">
        <v>18</v>
      </c>
      <c r="B15" s="11"/>
      <c r="C15" s="36" t="s">
        <v>19</v>
      </c>
      <c r="D15" s="37"/>
      <c r="E15" s="15">
        <v>1030806</v>
      </c>
      <c r="F15" s="15">
        <v>803025</v>
      </c>
      <c r="G15" s="15">
        <v>161904</v>
      </c>
      <c r="H15" s="15">
        <f>'[1]Przed_og'!E8</f>
        <v>0</v>
      </c>
      <c r="I15" s="15">
        <f>'[1]Przed_og'!F8</f>
        <v>0</v>
      </c>
      <c r="J15" s="15">
        <f>'[1]Przed_og'!G8</f>
        <v>0</v>
      </c>
      <c r="K15" s="15">
        <f>'[1]Przed_og'!H8</f>
        <v>0</v>
      </c>
      <c r="L15" s="15">
        <f>'[1]Przed_og'!I8</f>
        <v>0</v>
      </c>
    </row>
    <row r="16" spans="1:12" ht="27.75" customHeight="1">
      <c r="A16" s="8" t="s">
        <v>20</v>
      </c>
      <c r="B16" s="25" t="s">
        <v>21</v>
      </c>
      <c r="C16" s="26"/>
      <c r="D16" s="27"/>
      <c r="E16" s="9">
        <f>E6-E10</f>
        <v>11934571</v>
      </c>
      <c r="F16" s="9">
        <f aca="true" t="shared" si="1" ref="F16:L16">F6-F10</f>
        <v>14124649.499800012</v>
      </c>
      <c r="G16" s="9">
        <f t="shared" si="1"/>
        <v>11595504.89502012</v>
      </c>
      <c r="H16" s="9">
        <f t="shared" si="1"/>
        <v>11051999.368662968</v>
      </c>
      <c r="I16" s="9">
        <f t="shared" si="1"/>
        <v>9801703.543408588</v>
      </c>
      <c r="J16" s="9">
        <f t="shared" si="1"/>
        <v>8224619.566909388</v>
      </c>
      <c r="K16" s="9">
        <f t="shared" si="1"/>
        <v>8639108.20092602</v>
      </c>
      <c r="L16" s="9">
        <f t="shared" si="1"/>
        <v>9086192.544953838</v>
      </c>
    </row>
    <row r="17" spans="1:12" ht="27.75" customHeight="1">
      <c r="A17" s="8" t="s">
        <v>22</v>
      </c>
      <c r="B17" s="28" t="s">
        <v>23</v>
      </c>
      <c r="C17" s="29"/>
      <c r="D17" s="30"/>
      <c r="E17" s="9">
        <v>1893735</v>
      </c>
      <c r="F17" s="9">
        <f>'[1]projekcje'!K30+'[1]projekcje'!K33</f>
        <v>0</v>
      </c>
      <c r="G17" s="9">
        <f>'[1]projekcje'!L30+'[1]projekcje'!L33</f>
        <v>0</v>
      </c>
      <c r="H17" s="9">
        <f>'[1]projekcje'!M30+'[1]projekcje'!M33</f>
        <v>0</v>
      </c>
      <c r="I17" s="9">
        <f>'[1]projekcje'!N30+'[1]projekcje'!N33</f>
        <v>0</v>
      </c>
      <c r="J17" s="9">
        <f>'[1]projekcje'!O30+'[1]projekcje'!O33</f>
        <v>0</v>
      </c>
      <c r="K17" s="9">
        <f>'[1]projekcje'!P30+'[1]projekcje'!P33</f>
        <v>0</v>
      </c>
      <c r="L17" s="9">
        <f>'[1]projekcje'!Q30+'[1]projekcje'!Q33</f>
        <v>0</v>
      </c>
    </row>
    <row r="18" spans="1:12" ht="37.5" customHeight="1">
      <c r="A18" s="13" t="s">
        <v>9</v>
      </c>
      <c r="B18" s="22" t="s">
        <v>24</v>
      </c>
      <c r="C18" s="23"/>
      <c r="D18" s="24"/>
      <c r="E18" s="14">
        <v>1893735</v>
      </c>
      <c r="F18" s="14">
        <f>'[1]projekcje'!K31+'[1]projekcje'!K34</f>
        <v>0</v>
      </c>
      <c r="G18" s="14">
        <f>'[1]projekcje'!L31+'[1]projekcje'!L34</f>
        <v>0</v>
      </c>
      <c r="H18" s="14">
        <f>'[1]projekcje'!M31+'[1]projekcje'!M34</f>
        <v>0</v>
      </c>
      <c r="I18" s="14">
        <f>'[1]projekcje'!N31+'[1]projekcje'!N34</f>
        <v>0</v>
      </c>
      <c r="J18" s="14">
        <f>'[1]projekcje'!O31+'[1]projekcje'!O34</f>
        <v>0</v>
      </c>
      <c r="K18" s="14">
        <f>'[1]projekcje'!P31+'[1]projekcje'!P34</f>
        <v>0</v>
      </c>
      <c r="L18" s="14">
        <f>'[1]projekcje'!Q31+'[1]projekcje'!Q34</f>
        <v>0</v>
      </c>
    </row>
    <row r="19" spans="1:12" ht="27" customHeight="1">
      <c r="A19" s="8" t="s">
        <v>25</v>
      </c>
      <c r="B19" s="25" t="s">
        <v>26</v>
      </c>
      <c r="C19" s="26"/>
      <c r="D19" s="27"/>
      <c r="E19" s="9">
        <v>50000</v>
      </c>
      <c r="F19" s="9">
        <f>'[1]projekcje'!K32-'[1]projekcje'!K33</f>
        <v>0</v>
      </c>
      <c r="G19" s="9">
        <f>'[1]projekcje'!L32-'[1]projekcje'!L33</f>
        <v>0</v>
      </c>
      <c r="H19" s="9">
        <f>'[1]projekcje'!M32-'[1]projekcje'!M33</f>
        <v>0</v>
      </c>
      <c r="I19" s="9">
        <f>'[1]projekcje'!N32-'[1]projekcje'!N33</f>
        <v>0</v>
      </c>
      <c r="J19" s="9">
        <f>'[1]projekcje'!O32-'[1]projekcje'!O33</f>
        <v>0</v>
      </c>
      <c r="K19" s="9">
        <f>'[1]projekcje'!P32-'[1]projekcje'!P33</f>
        <v>0</v>
      </c>
      <c r="L19" s="9">
        <f>'[1]projekcje'!Q32-'[1]projekcje'!Q33</f>
        <v>0</v>
      </c>
    </row>
    <row r="20" spans="1:12" ht="14.25">
      <c r="A20" s="8" t="s">
        <v>27</v>
      </c>
      <c r="B20" s="28" t="s">
        <v>28</v>
      </c>
      <c r="C20" s="29"/>
      <c r="D20" s="30"/>
      <c r="E20" s="9">
        <f>E16+E17+E19</f>
        <v>13878306</v>
      </c>
      <c r="F20" s="9">
        <f aca="true" t="shared" si="2" ref="F20:L20">F16+F17+F19</f>
        <v>14124649.499800012</v>
      </c>
      <c r="G20" s="9">
        <f t="shared" si="2"/>
        <v>11595504.89502012</v>
      </c>
      <c r="H20" s="9">
        <f t="shared" si="2"/>
        <v>11051999.368662968</v>
      </c>
      <c r="I20" s="9">
        <f t="shared" si="2"/>
        <v>9801703.543408588</v>
      </c>
      <c r="J20" s="9">
        <f t="shared" si="2"/>
        <v>8224619.566909388</v>
      </c>
      <c r="K20" s="9">
        <f t="shared" si="2"/>
        <v>8639108.20092602</v>
      </c>
      <c r="L20" s="9">
        <f t="shared" si="2"/>
        <v>9086192.544953838</v>
      </c>
    </row>
    <row r="21" spans="1:12" ht="14.25">
      <c r="A21" s="8" t="s">
        <v>29</v>
      </c>
      <c r="B21" s="28" t="s">
        <v>30</v>
      </c>
      <c r="C21" s="29"/>
      <c r="D21" s="30"/>
      <c r="E21" s="9">
        <f>E22+E23</f>
        <v>5214303.6</v>
      </c>
      <c r="F21" s="9">
        <f aca="true" t="shared" si="3" ref="F21:L21">F22+F23</f>
        <v>5555535.2</v>
      </c>
      <c r="G21" s="9">
        <f t="shared" si="3"/>
        <v>5277115.2</v>
      </c>
      <c r="H21" s="9">
        <f t="shared" si="3"/>
        <v>5289931.2</v>
      </c>
      <c r="I21" s="9">
        <f t="shared" si="3"/>
        <v>5007215.2</v>
      </c>
      <c r="J21" s="9">
        <f t="shared" si="3"/>
        <v>6471451.2</v>
      </c>
      <c r="K21" s="9">
        <f t="shared" si="3"/>
        <v>5724715.2</v>
      </c>
      <c r="L21" s="9">
        <f t="shared" si="3"/>
        <v>3451557.6</v>
      </c>
    </row>
    <row r="22" spans="1:12" ht="15">
      <c r="A22" s="10" t="s">
        <v>5</v>
      </c>
      <c r="B22" s="11"/>
      <c r="C22" s="31" t="s">
        <v>31</v>
      </c>
      <c r="D22" s="32"/>
      <c r="E22" s="12">
        <f>'[1]kredyty'!K19</f>
        <v>4014304</v>
      </c>
      <c r="F22" s="12">
        <f>'[1]kredyty'!L19</f>
        <v>4238265</v>
      </c>
      <c r="G22" s="12">
        <f>'[1]kredyty'!M19</f>
        <v>4004400</v>
      </c>
      <c r="H22" s="12">
        <f>'[1]kredyty'!N19</f>
        <v>4243966</v>
      </c>
      <c r="I22" s="12">
        <f>'[1]kredyty'!O19</f>
        <v>4100000</v>
      </c>
      <c r="J22" s="12">
        <f>'[1]kredyty'!P19</f>
        <v>5831736</v>
      </c>
      <c r="K22" s="12">
        <f>'[1]kredyty'!Q19</f>
        <v>5400000</v>
      </c>
      <c r="L22" s="12">
        <f>'[1]kredyty'!R19</f>
        <v>3390450</v>
      </c>
    </row>
    <row r="23" spans="1:12" ht="15">
      <c r="A23" s="10" t="s">
        <v>7</v>
      </c>
      <c r="B23" s="11"/>
      <c r="C23" s="31" t="s">
        <v>32</v>
      </c>
      <c r="D23" s="32"/>
      <c r="E23" s="12">
        <f>'[1]Wydatki'!N16</f>
        <v>1199999.6</v>
      </c>
      <c r="F23" s="12">
        <f>'[1]Wydatki'!O16</f>
        <v>1317270.2</v>
      </c>
      <c r="G23" s="12">
        <f>'[1]Wydatki'!P16</f>
        <v>1272715.2</v>
      </c>
      <c r="H23" s="12">
        <f>'[1]Wydatki'!Q16</f>
        <v>1045965.2</v>
      </c>
      <c r="I23" s="12">
        <f>'[1]Wydatki'!R16</f>
        <v>907215.2</v>
      </c>
      <c r="J23" s="12">
        <f>'[1]Wydatki'!S16</f>
        <v>639715.2</v>
      </c>
      <c r="K23" s="12">
        <f>'[1]Wydatki'!T16</f>
        <v>324715.2</v>
      </c>
      <c r="L23" s="12">
        <f>'[1]Wydatki'!U16</f>
        <v>61107.6</v>
      </c>
    </row>
    <row r="24" spans="1:12" ht="26.25" customHeight="1">
      <c r="A24" s="8" t="s">
        <v>33</v>
      </c>
      <c r="B24" s="28" t="s">
        <v>34</v>
      </c>
      <c r="C24" s="29"/>
      <c r="D24" s="30"/>
      <c r="E24" s="9">
        <f>'[1]projekcje'!J35</f>
        <v>0</v>
      </c>
      <c r="F24" s="9">
        <f>'[1]projekcje'!K35</f>
        <v>0</v>
      </c>
      <c r="G24" s="9">
        <f>'[1]projekcje'!L35</f>
        <v>0</v>
      </c>
      <c r="H24" s="9">
        <f>'[1]projekcje'!M35</f>
        <v>0</v>
      </c>
      <c r="I24" s="9">
        <f>'[1]projekcje'!N35</f>
        <v>0</v>
      </c>
      <c r="J24" s="9">
        <f>'[1]projekcje'!O35</f>
        <v>0</v>
      </c>
      <c r="K24" s="9">
        <f>'[1]projekcje'!P35</f>
        <v>0</v>
      </c>
      <c r="L24" s="9">
        <f>'[1]projekcje'!Q35</f>
        <v>0</v>
      </c>
    </row>
    <row r="25" spans="1:12" ht="25.5" customHeight="1">
      <c r="A25" s="8" t="s">
        <v>35</v>
      </c>
      <c r="B25" s="25" t="s">
        <v>36</v>
      </c>
      <c r="C25" s="26"/>
      <c r="D25" s="27"/>
      <c r="E25" s="9">
        <f>E20-E21-E24</f>
        <v>8664002.4</v>
      </c>
      <c r="F25" s="9">
        <f aca="true" t="shared" si="4" ref="F25:L25">F20-F21-F24</f>
        <v>8569114.299800012</v>
      </c>
      <c r="G25" s="9">
        <f t="shared" si="4"/>
        <v>6318389.69502012</v>
      </c>
      <c r="H25" s="9">
        <f t="shared" si="4"/>
        <v>5762068.168662968</v>
      </c>
      <c r="I25" s="9">
        <f t="shared" si="4"/>
        <v>4794488.343408587</v>
      </c>
      <c r="J25" s="9">
        <f t="shared" si="4"/>
        <v>1753168.3669093875</v>
      </c>
      <c r="K25" s="9">
        <f t="shared" si="4"/>
        <v>2914393.0009260206</v>
      </c>
      <c r="L25" s="9">
        <f t="shared" si="4"/>
        <v>5634634.944953838</v>
      </c>
    </row>
    <row r="26" spans="1:12" ht="14.25">
      <c r="A26" s="8" t="s">
        <v>37</v>
      </c>
      <c r="B26" s="28" t="s">
        <v>38</v>
      </c>
      <c r="C26" s="29"/>
      <c r="D26" s="30"/>
      <c r="E26" s="9">
        <v>12678306</v>
      </c>
      <c r="F26" s="9">
        <f>'[1]Wydatki'!O19</f>
        <v>10069114</v>
      </c>
      <c r="G26" s="9">
        <f>'[1]Wydatki'!P19</f>
        <v>6318389.695020117</v>
      </c>
      <c r="H26" s="9">
        <f>'[1]Wydatki'!Q19</f>
        <v>5762068.168662965</v>
      </c>
      <c r="I26" s="9">
        <f>'[1]Wydatki'!R19</f>
        <v>4794488.343408585</v>
      </c>
      <c r="J26" s="9">
        <f>'[1]Wydatki'!S19</f>
        <v>1753168.3669093847</v>
      </c>
      <c r="K26" s="9">
        <f>'[1]Wydatki'!T19</f>
        <v>2914393.0009260178</v>
      </c>
      <c r="L26" s="9">
        <f>'[1]Wydatki'!U19</f>
        <v>5634634.944953844</v>
      </c>
    </row>
    <row r="27" spans="1:12" ht="15" customHeight="1">
      <c r="A27" s="13" t="s">
        <v>9</v>
      </c>
      <c r="B27" s="22" t="s">
        <v>39</v>
      </c>
      <c r="C27" s="23"/>
      <c r="D27" s="24"/>
      <c r="E27" s="16">
        <f>'[1]Przed_og'!B9</f>
        <v>5666640</v>
      </c>
      <c r="F27" s="16">
        <f>'[1]Przed_og'!C9</f>
        <v>8719115</v>
      </c>
      <c r="G27" s="16">
        <f>'[1]Przed_og'!D9</f>
        <v>400000</v>
      </c>
      <c r="H27" s="16">
        <f>'[1]Przed_og'!E9</f>
        <v>1600000</v>
      </c>
      <c r="I27" s="16">
        <f>'[1]Przed_og'!F9</f>
        <v>1600000</v>
      </c>
      <c r="J27" s="16">
        <f>'[1]Przed_og'!G9</f>
        <v>0</v>
      </c>
      <c r="K27" s="16">
        <f>'[1]Przed_og'!H9</f>
        <v>0</v>
      </c>
      <c r="L27" s="16">
        <f>'[1]Przed_og'!I9</f>
        <v>0</v>
      </c>
    </row>
    <row r="28" spans="1:12" ht="14.25">
      <c r="A28" s="8" t="s">
        <v>40</v>
      </c>
      <c r="B28" s="25" t="s">
        <v>41</v>
      </c>
      <c r="C28" s="26"/>
      <c r="D28" s="27"/>
      <c r="E28" s="9">
        <f>'[1]kredyty'!K18</f>
        <v>4014304</v>
      </c>
      <c r="F28" s="9">
        <f>'[1]kredyty'!L18</f>
        <v>1500000</v>
      </c>
      <c r="G28" s="9">
        <f>'[1]kredyty'!M18</f>
        <v>0</v>
      </c>
      <c r="H28" s="9">
        <f>'[1]kredyty'!N18</f>
        <v>0</v>
      </c>
      <c r="I28" s="9">
        <f>'[1]kredyty'!O18</f>
        <v>0</v>
      </c>
      <c r="J28" s="9">
        <f>'[1]kredyty'!P18</f>
        <v>0</v>
      </c>
      <c r="K28" s="9">
        <f>'[1]kredyty'!Q18</f>
        <v>0</v>
      </c>
      <c r="L28" s="9">
        <f>'[1]kredyty'!R18</f>
        <v>0</v>
      </c>
    </row>
    <row r="29" spans="1:12" ht="14.25">
      <c r="A29" s="8" t="s">
        <v>42</v>
      </c>
      <c r="B29" s="25" t="s">
        <v>43</v>
      </c>
      <c r="C29" s="26"/>
      <c r="D29" s="27"/>
      <c r="E29" s="9">
        <f>E25-E26+E28</f>
        <v>0.40000000037252903</v>
      </c>
      <c r="F29" s="9">
        <f aca="true" t="shared" si="5" ref="F29:K29">F25-F26+F28</f>
        <v>0.29980001226067543</v>
      </c>
      <c r="G29" s="9">
        <f t="shared" si="5"/>
        <v>2.7939677238464355E-09</v>
      </c>
      <c r="H29" s="9">
        <f t="shared" si="5"/>
        <v>2.7939677238464355E-09</v>
      </c>
      <c r="I29" s="9">
        <f t="shared" si="5"/>
        <v>2.7939677238464355E-09</v>
      </c>
      <c r="J29" s="9">
        <f t="shared" si="5"/>
        <v>2.7939677238464355E-09</v>
      </c>
      <c r="K29" s="9">
        <f t="shared" si="5"/>
        <v>2.7939677238464355E-09</v>
      </c>
      <c r="L29" s="9">
        <f>L25-L26+L28+0.19</f>
        <v>0.18999999441206455</v>
      </c>
    </row>
    <row r="30" spans="1:12" ht="14.25">
      <c r="A30" s="8" t="s">
        <v>44</v>
      </c>
      <c r="B30" s="25" t="s">
        <v>45</v>
      </c>
      <c r="C30" s="26"/>
      <c r="D30" s="27"/>
      <c r="E30" s="9">
        <f>'[1]kredyty'!K23</f>
        <v>29708816.810000002</v>
      </c>
      <c r="F30" s="9">
        <f>'[1]kredyty'!L23</f>
        <v>26970551.810000002</v>
      </c>
      <c r="G30" s="9">
        <f>'[1]kredyty'!M23</f>
        <v>22966151.810000002</v>
      </c>
      <c r="H30" s="9">
        <f>'[1]kredyty'!N23</f>
        <v>18722185.810000002</v>
      </c>
      <c r="I30" s="9">
        <f>'[1]kredyty'!O23</f>
        <v>14622185.810000002</v>
      </c>
      <c r="J30" s="9">
        <f>'[1]kredyty'!P23</f>
        <v>8790449.810000002</v>
      </c>
      <c r="K30" s="9">
        <f>'[1]kredyty'!Q23</f>
        <v>3390449.8100000024</v>
      </c>
      <c r="L30" s="9">
        <f>'[1]kredyty'!R23+0.19</f>
        <v>2.384185793236071E-09</v>
      </c>
    </row>
    <row r="31" spans="1:12" ht="15">
      <c r="A31" s="17" t="s">
        <v>5</v>
      </c>
      <c r="B31" s="11"/>
      <c r="C31" s="36" t="s">
        <v>46</v>
      </c>
      <c r="D31" s="37"/>
      <c r="E31" s="14">
        <f>'[1]kredyty'!K24</f>
        <v>0</v>
      </c>
      <c r="F31" s="14">
        <f>'[1]kredyty'!L24</f>
        <v>0</v>
      </c>
      <c r="G31" s="14">
        <f>'[1]kredyty'!M24</f>
        <v>0</v>
      </c>
      <c r="H31" s="14">
        <f>'[1]kredyty'!N24</f>
        <v>0</v>
      </c>
      <c r="I31" s="14">
        <f>'[1]kredyty'!O24</f>
        <v>0</v>
      </c>
      <c r="J31" s="14">
        <f>'[1]kredyty'!P24</f>
        <v>0</v>
      </c>
      <c r="K31" s="14">
        <f>'[1]kredyty'!Q24</f>
        <v>0</v>
      </c>
      <c r="L31" s="14">
        <f>'[1]kredyty'!R24</f>
        <v>0</v>
      </c>
    </row>
    <row r="32" spans="1:12" ht="15">
      <c r="A32" s="17" t="s">
        <v>7</v>
      </c>
      <c r="B32" s="11"/>
      <c r="C32" s="36" t="s">
        <v>47</v>
      </c>
      <c r="D32" s="37"/>
      <c r="E32" s="14">
        <f>'[1]kredyty'!K20</f>
        <v>0</v>
      </c>
      <c r="F32" s="14">
        <f>'[1]kredyty'!L20</f>
        <v>0</v>
      </c>
      <c r="G32" s="14">
        <f>'[1]kredyty'!M20</f>
        <v>0</v>
      </c>
      <c r="H32" s="14">
        <f>'[1]kredyty'!N20</f>
        <v>0</v>
      </c>
      <c r="I32" s="14">
        <f>'[1]kredyty'!O20</f>
        <v>0</v>
      </c>
      <c r="J32" s="14">
        <f>'[1]kredyty'!P20</f>
        <v>0</v>
      </c>
      <c r="K32" s="14">
        <f>'[1]kredyty'!Q20</f>
        <v>0</v>
      </c>
      <c r="L32" s="14">
        <f>'[1]kredyty'!R20</f>
        <v>0</v>
      </c>
    </row>
    <row r="33" spans="1:12" ht="54.75" customHeight="1">
      <c r="A33" s="8" t="s">
        <v>48</v>
      </c>
      <c r="B33" s="25" t="s">
        <v>49</v>
      </c>
      <c r="C33" s="26"/>
      <c r="D33" s="27"/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</row>
    <row r="34" spans="1:12" ht="14.25">
      <c r="A34" s="8" t="s">
        <v>50</v>
      </c>
      <c r="B34" s="25" t="s">
        <v>51</v>
      </c>
      <c r="C34" s="26"/>
      <c r="D34" s="27"/>
      <c r="E34" s="18">
        <v>0.0795</v>
      </c>
      <c r="F34" s="18">
        <v>0.0819</v>
      </c>
      <c r="G34" s="18">
        <v>0.0746</v>
      </c>
      <c r="H34" s="18">
        <f>'[1]data'!J12+'[1]data'!J23-'[1]data'!J15+(H33/H6)</f>
        <v>0.07096384619826321</v>
      </c>
      <c r="I34" s="18">
        <f>'[1]data'!K12+'[1]data'!K23-'[1]data'!K15+(I33/I6)</f>
        <v>0.06575935638458716</v>
      </c>
      <c r="J34" s="18">
        <f>'[1]data'!L12+'[1]data'!L23-'[1]data'!L15+(J33/J6)</f>
        <v>0.08398079795221203</v>
      </c>
      <c r="K34" s="18">
        <f>'[1]data'!M12+'[1]data'!M23-'[1]data'!M15+(K33/K6)</f>
        <v>0.0722244196287534</v>
      </c>
      <c r="L34" s="18">
        <f>'[1]data'!N12+'[1]data'!N23-'[1]data'!N15+(L33/L6)</f>
        <v>0.042363106699592964</v>
      </c>
    </row>
    <row r="35" spans="1:12" ht="30" customHeight="1">
      <c r="A35" s="8" t="s">
        <v>5</v>
      </c>
      <c r="B35" s="25" t="s">
        <v>52</v>
      </c>
      <c r="C35" s="26"/>
      <c r="D35" s="27"/>
      <c r="E35" s="18">
        <v>0.0345</v>
      </c>
      <c r="F35" s="18">
        <v>0.0195</v>
      </c>
      <c r="G35" s="18">
        <v>0.0232</v>
      </c>
      <c r="H35" s="18">
        <v>0.072</v>
      </c>
      <c r="I35" s="18">
        <f>'[1]data'!K19</f>
        <v>0.10615727085167469</v>
      </c>
      <c r="J35" s="18">
        <f>'[1]data'!L19</f>
        <v>0.12064396024963749</v>
      </c>
      <c r="K35" s="18">
        <f>'[1]data'!M19</f>
        <v>0.11074289605364203</v>
      </c>
      <c r="L35" s="18">
        <f>'[1]data'!N19</f>
        <v>0.10364806880264654</v>
      </c>
    </row>
    <row r="36" spans="1:12" ht="25.5">
      <c r="A36" s="8" t="s">
        <v>53</v>
      </c>
      <c r="B36" s="25" t="s">
        <v>54</v>
      </c>
      <c r="C36" s="26"/>
      <c r="D36" s="27"/>
      <c r="E36" s="19" t="str">
        <f>IF(E34&lt;=E35,"Zgodny z art. 243","Niezgodny z art. 243")</f>
        <v>Niezgodny z art. 243</v>
      </c>
      <c r="F36" s="19" t="str">
        <f aca="true" t="shared" si="6" ref="F36:L36">IF(F34&lt;=F35,"Zgodny z art. 243","Niezgodny z art. 243")</f>
        <v>Niezgodny z art. 243</v>
      </c>
      <c r="G36" s="19" t="str">
        <f t="shared" si="6"/>
        <v>Niezgodny z art. 243</v>
      </c>
      <c r="H36" s="19" t="str">
        <f t="shared" si="6"/>
        <v>Zgodny z art. 243</v>
      </c>
      <c r="I36" s="19" t="str">
        <f t="shared" si="6"/>
        <v>Zgodny z art. 243</v>
      </c>
      <c r="J36" s="19" t="str">
        <f t="shared" si="6"/>
        <v>Zgodny z art. 243</v>
      </c>
      <c r="K36" s="19" t="str">
        <f t="shared" si="6"/>
        <v>Zgodny z art. 243</v>
      </c>
      <c r="L36" s="19" t="str">
        <f t="shared" si="6"/>
        <v>Zgodny z art. 243</v>
      </c>
    </row>
    <row r="37" spans="1:12" ht="14.25">
      <c r="A37" s="8" t="s">
        <v>55</v>
      </c>
      <c r="B37" s="25" t="s">
        <v>56</v>
      </c>
      <c r="C37" s="26"/>
      <c r="D37" s="27"/>
      <c r="E37" s="18">
        <v>0.0795</v>
      </c>
      <c r="F37" s="18">
        <v>0.0819</v>
      </c>
      <c r="G37" s="18">
        <v>0.0746</v>
      </c>
      <c r="H37" s="18">
        <f>'[1]data'!J12+'[1]data'!J23-'[1]data'!J15</f>
        <v>0.07096384619826321</v>
      </c>
      <c r="I37" s="18">
        <f>'[1]data'!K12+'[1]data'!K23-'[1]data'!K15</f>
        <v>0.06575935638458716</v>
      </c>
      <c r="J37" s="18">
        <f>'[1]data'!L12+'[1]data'!L23-'[1]data'!L15</f>
        <v>0.08398079795221203</v>
      </c>
      <c r="K37" s="18">
        <f>'[1]data'!M12+'[1]data'!M23-'[1]data'!M15</f>
        <v>0.0722244196287534</v>
      </c>
      <c r="L37" s="18">
        <f>'[1]data'!N12+'[1]data'!N23-'[1]data'!N15</f>
        <v>0.042363106699592964</v>
      </c>
    </row>
    <row r="38" spans="1:12" ht="25.5" customHeight="1">
      <c r="A38" s="8" t="s">
        <v>57</v>
      </c>
      <c r="B38" s="25" t="s">
        <v>58</v>
      </c>
      <c r="C38" s="26"/>
      <c r="D38" s="27"/>
      <c r="E38" s="18">
        <v>0.4134</v>
      </c>
      <c r="F38" s="18">
        <v>0.3647</v>
      </c>
      <c r="G38" s="18">
        <f>'[1]data'!I22+'[1]data'!I24-'[1]data'!I14</f>
        <v>0.3156492149665413</v>
      </c>
      <c r="H38" s="18">
        <f>'[1]data'!J22+'[1]data'!J24-'[1]data'!J14</f>
        <v>0.25115606689102987</v>
      </c>
      <c r="I38" s="18">
        <f>'[1]data'!K22+'[1]data'!K24-'[1]data'!K14</f>
        <v>0.1920319957092005</v>
      </c>
      <c r="J38" s="18">
        <f>'[1]data'!L22+'[1]data'!L24-'[1]data'!L14</f>
        <v>0.11407472089145487</v>
      </c>
      <c r="K38" s="18">
        <f>'[1]data'!M22+'[1]data'!M24-'[1]data'!M14</f>
        <v>0.042774751450983514</v>
      </c>
      <c r="L38" s="18">
        <f>'[1]data'!N22+'[1]data'!N24-'[1]data'!N14</f>
        <v>-2.331987787751578E-09</v>
      </c>
    </row>
    <row r="39" spans="1:12" ht="14.25">
      <c r="A39" s="8" t="s">
        <v>59</v>
      </c>
      <c r="B39" s="25" t="s">
        <v>60</v>
      </c>
      <c r="C39" s="26"/>
      <c r="D39" s="27"/>
      <c r="E39" s="9">
        <f>E10+E23</f>
        <v>61128625.6</v>
      </c>
      <c r="F39" s="9">
        <f aca="true" t="shared" si="7" ref="F39:L39">F10+F23</f>
        <v>61136741.77499999</v>
      </c>
      <c r="G39" s="9">
        <f t="shared" si="7"/>
        <v>62435673.56437499</v>
      </c>
      <c r="H39" s="9">
        <f t="shared" si="7"/>
        <v>64537997.52348435</v>
      </c>
      <c r="I39" s="9">
        <f t="shared" si="7"/>
        <v>67250040.36389494</v>
      </c>
      <c r="J39" s="9">
        <f t="shared" si="7"/>
        <v>69473796.64332011</v>
      </c>
      <c r="K39" s="9">
        <f t="shared" si="7"/>
        <v>70948482.76084644</v>
      </c>
      <c r="L39" s="9">
        <f t="shared" si="7"/>
        <v>72450469.34986758</v>
      </c>
    </row>
    <row r="40" spans="1:12" ht="14.25">
      <c r="A40" s="8" t="s">
        <v>61</v>
      </c>
      <c r="B40" s="25" t="s">
        <v>62</v>
      </c>
      <c r="C40" s="26"/>
      <c r="D40" s="27"/>
      <c r="E40" s="9">
        <f>E26+E39</f>
        <v>73806931.6</v>
      </c>
      <c r="F40" s="9">
        <f aca="true" t="shared" si="8" ref="F40:L40">F26+F39</f>
        <v>71205855.77499999</v>
      </c>
      <c r="G40" s="9">
        <f t="shared" si="8"/>
        <v>68754063.25939511</v>
      </c>
      <c r="H40" s="9">
        <f t="shared" si="8"/>
        <v>70300065.69214731</v>
      </c>
      <c r="I40" s="9">
        <f t="shared" si="8"/>
        <v>72044528.70730352</v>
      </c>
      <c r="J40" s="9">
        <f t="shared" si="8"/>
        <v>71226965.0102295</v>
      </c>
      <c r="K40" s="9">
        <f t="shared" si="8"/>
        <v>73862875.76177245</v>
      </c>
      <c r="L40" s="9">
        <f t="shared" si="8"/>
        <v>78085104.29482143</v>
      </c>
    </row>
    <row r="41" spans="1:12" ht="14.25">
      <c r="A41" s="8" t="s">
        <v>63</v>
      </c>
      <c r="B41" s="25" t="s">
        <v>64</v>
      </c>
      <c r="C41" s="26"/>
      <c r="D41" s="27"/>
      <c r="E41" s="9">
        <f>E6-E40</f>
        <v>-1943734.599999994</v>
      </c>
      <c r="F41" s="9">
        <f aca="true" t="shared" si="9" ref="F41:L41">F6-F40</f>
        <v>2738265.2998000085</v>
      </c>
      <c r="G41" s="9">
        <f t="shared" si="9"/>
        <v>4004400</v>
      </c>
      <c r="H41" s="9">
        <f t="shared" si="9"/>
        <v>4243966</v>
      </c>
      <c r="I41" s="9">
        <f t="shared" si="9"/>
        <v>4100000</v>
      </c>
      <c r="J41" s="9">
        <f t="shared" si="9"/>
        <v>5831736</v>
      </c>
      <c r="K41" s="9">
        <f t="shared" si="9"/>
        <v>5400000</v>
      </c>
      <c r="L41" s="9">
        <f t="shared" si="9"/>
        <v>3390450</v>
      </c>
    </row>
    <row r="42" spans="1:12" ht="14.25">
      <c r="A42" s="8" t="s">
        <v>65</v>
      </c>
      <c r="B42" s="25" t="s">
        <v>66</v>
      </c>
      <c r="C42" s="26"/>
      <c r="D42" s="27"/>
      <c r="E42" s="9">
        <f>E28+E19+E17</f>
        <v>5958039</v>
      </c>
      <c r="F42" s="9">
        <f aca="true" t="shared" si="10" ref="F42:L42">F28+F19</f>
        <v>1500000</v>
      </c>
      <c r="G42" s="9">
        <f t="shared" si="10"/>
        <v>0</v>
      </c>
      <c r="H42" s="9">
        <f t="shared" si="10"/>
        <v>0</v>
      </c>
      <c r="I42" s="9">
        <f t="shared" si="10"/>
        <v>0</v>
      </c>
      <c r="J42" s="9">
        <f t="shared" si="10"/>
        <v>0</v>
      </c>
      <c r="K42" s="9">
        <f t="shared" si="10"/>
        <v>0</v>
      </c>
      <c r="L42" s="9">
        <f t="shared" si="10"/>
        <v>0</v>
      </c>
    </row>
    <row r="43" spans="1:12" ht="14.25">
      <c r="A43" s="8" t="s">
        <v>67</v>
      </c>
      <c r="B43" s="25" t="s">
        <v>68</v>
      </c>
      <c r="C43" s="26"/>
      <c r="D43" s="27"/>
      <c r="E43" s="9">
        <f>E22+E24</f>
        <v>4014304</v>
      </c>
      <c r="F43" s="9">
        <f aca="true" t="shared" si="11" ref="F43:L43">F22+F24</f>
        <v>4238265</v>
      </c>
      <c r="G43" s="9">
        <f t="shared" si="11"/>
        <v>4004400</v>
      </c>
      <c r="H43" s="9">
        <f t="shared" si="11"/>
        <v>4243966</v>
      </c>
      <c r="I43" s="9">
        <f t="shared" si="11"/>
        <v>4100000</v>
      </c>
      <c r="J43" s="9">
        <f t="shared" si="11"/>
        <v>5831736</v>
      </c>
      <c r="K43" s="9">
        <f t="shared" si="11"/>
        <v>5400000</v>
      </c>
      <c r="L43" s="9">
        <f t="shared" si="11"/>
        <v>3390450</v>
      </c>
    </row>
  </sheetData>
  <sheetProtection/>
  <mergeCells count="39">
    <mergeCell ref="C15:D15"/>
    <mergeCell ref="B14:D14"/>
    <mergeCell ref="B43:D43"/>
    <mergeCell ref="C13:D13"/>
    <mergeCell ref="B37:D37"/>
    <mergeCell ref="B38:D38"/>
    <mergeCell ref="B39:D39"/>
    <mergeCell ref="B40:D40"/>
    <mergeCell ref="B41:D41"/>
    <mergeCell ref="B42:D42"/>
    <mergeCell ref="B36:D36"/>
    <mergeCell ref="C31:D31"/>
    <mergeCell ref="C32:D32"/>
    <mergeCell ref="B34:D34"/>
    <mergeCell ref="B35:D35"/>
    <mergeCell ref="B28:D28"/>
    <mergeCell ref="B29:D29"/>
    <mergeCell ref="B30:D30"/>
    <mergeCell ref="B33:D33"/>
    <mergeCell ref="B6:D6"/>
    <mergeCell ref="C7:D7"/>
    <mergeCell ref="C8:D8"/>
    <mergeCell ref="B10:D10"/>
    <mergeCell ref="B16:D16"/>
    <mergeCell ref="B17:D17"/>
    <mergeCell ref="B26:D26"/>
    <mergeCell ref="B25:D25"/>
    <mergeCell ref="C23:D23"/>
    <mergeCell ref="B24:D24"/>
    <mergeCell ref="J1:L2"/>
    <mergeCell ref="B18:D18"/>
    <mergeCell ref="B27:D27"/>
    <mergeCell ref="B19:D19"/>
    <mergeCell ref="B20:D20"/>
    <mergeCell ref="B21:D21"/>
    <mergeCell ref="C22:D22"/>
    <mergeCell ref="B9:D9"/>
    <mergeCell ref="C11:D11"/>
    <mergeCell ref="C12:D12"/>
  </mergeCells>
  <printOptions/>
  <pageMargins left="0.7" right="0.7" top="0.3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hdanek</cp:lastModifiedBy>
  <cp:lastPrinted>2011-05-20T07:20:43Z</cp:lastPrinted>
  <dcterms:created xsi:type="dcterms:W3CDTF">2011-01-17T10:29:58Z</dcterms:created>
  <dcterms:modified xsi:type="dcterms:W3CDTF">2011-05-20T07:20:46Z</dcterms:modified>
  <cp:category/>
  <cp:version/>
  <cp:contentType/>
  <cp:contentStatus/>
</cp:coreProperties>
</file>